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20" tabRatio="887"/>
  </bookViews>
  <sheets>
    <sheet name="Tablo-1" sheetId="2" r:id="rId1"/>
    <sheet name="Tablo-2" sheetId="3" r:id="rId2"/>
    <sheet name="Tablo-3" sheetId="4" r:id="rId3"/>
    <sheet name="Tablo-4" sheetId="5" r:id="rId4"/>
    <sheet name="Tablo-5" sheetId="6" r:id="rId5"/>
    <sheet name="Tablo-6" sheetId="7" r:id="rId6"/>
    <sheet name="Tablo-7" sheetId="8" r:id="rId7"/>
    <sheet name="Tablo-8" sheetId="9" r:id="rId8"/>
    <sheet name="Tablo-9" sheetId="10" r:id="rId9"/>
    <sheet name="Tablo-10" sheetId="11" r:id="rId10"/>
    <sheet name="Tablo-11" sheetId="12" r:id="rId11"/>
    <sheet name="Kurallar" sheetId="13" state="hidden" r:id="rId12"/>
    <sheet name="Kurallar-Tamir" sheetId="14" state="hidden" r:id="rId13"/>
    <sheet name="Veri-1" sheetId="15" state="hidden" r:id="rId14"/>
    <sheet name="Veri-2" sheetId="16" state="hidden" r:id="rId15"/>
    <sheet name="Veri-3" sheetId="17" state="hidden" r:id="rId16"/>
    <sheet name="Veri-4" sheetId="18" state="hidden" r:id="rId17"/>
    <sheet name="Veri-5" sheetId="19" state="hidden" r:id="rId18"/>
    <sheet name="Veri-6" sheetId="20" state="hidden" r:id="rId19"/>
    <sheet name="Veri-7" sheetId="21" state="hidden" r:id="rId20"/>
    <sheet name="Veri-8" sheetId="22" state="hidden" r:id="rId21"/>
    <sheet name="Veri-9" sheetId="23" state="hidden" r:id="rId22"/>
    <sheet name="Veri-10" sheetId="24" state="hidden" r:id="rId23"/>
    <sheet name="Veri-11" sheetId="25" state="hidden" r:id="rId24"/>
    <sheet name="Ozet-1" sheetId="26" state="hidden" r:id="rId25"/>
    <sheet name="Ozet-6" sheetId="27" state="hidden" r:id="rId26"/>
    <sheet name="Notlar" sheetId="28" state="hidden" r:id="rId27"/>
    <sheet name="Sistem" sheetId="29" state="hidden" r:id="rId28"/>
  </sheets>
  <definedNames>
    <definedName name="_xlnm.Print_Area" localSheetId="0">'Tablo-1'!$A$2:$N$20</definedName>
    <definedName name="_xlnm.Print_Area" localSheetId="9">'Tablo-10'!$A$2:$G$22</definedName>
    <definedName name="_xlnm.Print_Area" localSheetId="10">'Tablo-11'!$A$2:$G$15</definedName>
    <definedName name="_xlnm.Print_Area" localSheetId="1">'Tablo-2'!$A$2:$D$49</definedName>
    <definedName name="_xlnm.Print_Area" localSheetId="2">'Tablo-3'!$A$2:$B$5</definedName>
    <definedName name="_xlnm.Print_Area" localSheetId="3">'Tablo-4'!$A$2:$B$8</definedName>
    <definedName name="_xlnm.Print_Area" localSheetId="4">'Tablo-5'!$A$2:$B$7</definedName>
    <definedName name="_xlnm.Print_Area" localSheetId="5">'Tablo-6'!$A$2:$F$35</definedName>
    <definedName name="_xlnm.Print_Area" localSheetId="6">'Tablo-7'!$A$2:$G$32</definedName>
    <definedName name="_xlnm.Print_Area" localSheetId="7">'Tablo-8'!$A$2:$C$11</definedName>
    <definedName name="_xlnm.Print_Area" localSheetId="8">'Tablo-9'!$A$2:$F$12</definedName>
  </definedNames>
  <calcPr calcId="152511"/>
</workbook>
</file>

<file path=xl/calcChain.xml><?xml version="1.0" encoding="utf-8"?>
<calcChain xmlns="http://schemas.openxmlformats.org/spreadsheetml/2006/main">
  <c r="D56" i="20" l="1"/>
  <c r="E56" i="20" s="1"/>
  <c r="A56" i="20"/>
  <c r="D27" i="20"/>
  <c r="E27" i="20" s="1"/>
  <c r="A27" i="20"/>
  <c r="A27" i="27"/>
  <c r="A25" i="27"/>
  <c r="A26" i="27"/>
  <c r="A24" i="27"/>
  <c r="C42" i="25"/>
  <c r="D42" i="25"/>
  <c r="C12" i="12"/>
  <c r="D12" i="12"/>
  <c r="E12" i="12"/>
  <c r="F12" i="12"/>
  <c r="B12" i="12"/>
  <c r="G11" i="12"/>
  <c r="F29" i="7"/>
  <c r="C27" i="27"/>
  <c r="D27" i="27" s="1"/>
  <c r="A25" i="15"/>
  <c r="A28" i="15"/>
  <c r="A34" i="15"/>
  <c r="A37" i="15"/>
  <c r="A43" i="15"/>
  <c r="A46" i="15"/>
  <c r="A52" i="15"/>
  <c r="A55" i="15"/>
  <c r="A61" i="15"/>
  <c r="A64" i="15"/>
  <c r="A70" i="15"/>
  <c r="A73" i="15"/>
  <c r="A79" i="15"/>
  <c r="A82" i="15"/>
  <c r="A88" i="15"/>
  <c r="A91" i="15"/>
  <c r="M8" i="2"/>
  <c r="M9" i="2"/>
  <c r="M10" i="2"/>
  <c r="M11" i="2"/>
  <c r="M12" i="2"/>
  <c r="M13" i="2"/>
  <c r="M14" i="2"/>
  <c r="M15" i="2"/>
  <c r="M16" i="2"/>
  <c r="I7" i="2"/>
  <c r="I8" i="2"/>
  <c r="I9" i="2"/>
  <c r="I10" i="2"/>
  <c r="I11" i="2"/>
  <c r="I12" i="2"/>
  <c r="I13" i="2"/>
  <c r="I14" i="2"/>
  <c r="I15" i="2"/>
  <c r="I16" i="2"/>
  <c r="M7" i="2"/>
  <c r="F91" i="15"/>
  <c r="G91" i="15"/>
  <c r="F82" i="15"/>
  <c r="G82" i="15" s="1"/>
  <c r="F73" i="15"/>
  <c r="G73" i="15"/>
  <c r="F64" i="15"/>
  <c r="G64" i="15" s="1"/>
  <c r="F55" i="15"/>
  <c r="G55" i="15"/>
  <c r="F46" i="15"/>
  <c r="G46" i="15" s="1"/>
  <c r="F37" i="15"/>
  <c r="G37" i="15"/>
  <c r="F28" i="15"/>
  <c r="G28" i="15" s="1"/>
  <c r="F88" i="15"/>
  <c r="G88" i="15" s="1"/>
  <c r="F79" i="15"/>
  <c r="G79" i="15" s="1"/>
  <c r="F70" i="15"/>
  <c r="G70" i="15" s="1"/>
  <c r="F61" i="15"/>
  <c r="G61" i="15" s="1"/>
  <c r="F52" i="15"/>
  <c r="G52" i="15" s="1"/>
  <c r="F43" i="15"/>
  <c r="G43" i="15" s="1"/>
  <c r="F34" i="15"/>
  <c r="G34" i="15" s="1"/>
  <c r="F25" i="15"/>
  <c r="G25" i="15" s="1"/>
  <c r="F19" i="15"/>
  <c r="G19" i="15"/>
  <c r="F16" i="15"/>
  <c r="G16" i="15" s="1"/>
  <c r="D91" i="15"/>
  <c r="D82" i="15"/>
  <c r="D73" i="15"/>
  <c r="D64" i="15"/>
  <c r="D55" i="15"/>
  <c r="D46" i="15"/>
  <c r="D37" i="15"/>
  <c r="D28" i="15"/>
  <c r="D19" i="15"/>
  <c r="C88" i="15"/>
  <c r="C79" i="15"/>
  <c r="C70" i="15"/>
  <c r="C61" i="15"/>
  <c r="C52" i="15"/>
  <c r="C43" i="15"/>
  <c r="C34" i="15"/>
  <c r="C25" i="15"/>
  <c r="C16" i="15"/>
  <c r="A19" i="15"/>
  <c r="A16" i="15"/>
  <c r="F10" i="15"/>
  <c r="G10" i="15" s="1"/>
  <c r="D10" i="15"/>
  <c r="A10" i="15"/>
  <c r="F7" i="15"/>
  <c r="G7" i="15" s="1"/>
  <c r="C7" i="15"/>
  <c r="A7" i="15"/>
  <c r="L17" i="2"/>
  <c r="H17" i="2"/>
  <c r="B13" i="14"/>
  <c r="A13" i="14"/>
  <c r="B69" i="13"/>
  <c r="A69" i="13"/>
  <c r="B27" i="29"/>
  <c r="C2" i="4" s="1"/>
  <c r="B6" i="29"/>
  <c r="A2" i="7" s="1"/>
  <c r="C3" i="6"/>
  <c r="A2" i="8"/>
  <c r="A2" i="10"/>
  <c r="B17" i="16"/>
  <c r="G17" i="2"/>
  <c r="B26" i="29"/>
  <c r="G10" i="12"/>
  <c r="D47" i="3"/>
  <c r="D44" i="16"/>
  <c r="E44" i="16"/>
  <c r="A44" i="16"/>
  <c r="B44" i="16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D53" i="20"/>
  <c r="E53" i="20"/>
  <c r="D54" i="20"/>
  <c r="E54" i="20" s="1"/>
  <c r="D55" i="20"/>
  <c r="E55" i="20"/>
  <c r="A53" i="20"/>
  <c r="A54" i="20"/>
  <c r="A55" i="20"/>
  <c r="D24" i="20"/>
  <c r="E24" i="20"/>
  <c r="D25" i="20"/>
  <c r="E25" i="20" s="1"/>
  <c r="D26" i="20"/>
  <c r="E26" i="20"/>
  <c r="A25" i="20"/>
  <c r="A26" i="20"/>
  <c r="A24" i="20"/>
  <c r="F28" i="7"/>
  <c r="C26" i="27" s="1"/>
  <c r="D26" i="27" s="1"/>
  <c r="F27" i="7"/>
  <c r="C25" i="27"/>
  <c r="D25" i="27" s="1"/>
  <c r="F26" i="7"/>
  <c r="C24" i="27"/>
  <c r="D24" i="27"/>
  <c r="F87" i="15"/>
  <c r="G87" i="15" s="1"/>
  <c r="F78" i="15"/>
  <c r="G78" i="15"/>
  <c r="F69" i="15"/>
  <c r="G69" i="15" s="1"/>
  <c r="F60" i="15"/>
  <c r="G60" i="15"/>
  <c r="F51" i="15"/>
  <c r="G51" i="15" s="1"/>
  <c r="F42" i="15"/>
  <c r="G42" i="15"/>
  <c r="F33" i="15"/>
  <c r="G33" i="15" s="1"/>
  <c r="F24" i="15"/>
  <c r="G24" i="15"/>
  <c r="F15" i="15"/>
  <c r="G15" i="15" s="1"/>
  <c r="A87" i="15"/>
  <c r="A78" i="15"/>
  <c r="A69" i="15"/>
  <c r="A60" i="15"/>
  <c r="A51" i="15"/>
  <c r="A42" i="15"/>
  <c r="A33" i="15"/>
  <c r="A24" i="15"/>
  <c r="C87" i="15"/>
  <c r="C78" i="15"/>
  <c r="C69" i="15"/>
  <c r="C60" i="15"/>
  <c r="C51" i="15"/>
  <c r="C42" i="15"/>
  <c r="C33" i="15"/>
  <c r="C24" i="15"/>
  <c r="C15" i="15"/>
  <c r="A15" i="15"/>
  <c r="F6" i="15"/>
  <c r="G6" i="15"/>
  <c r="C6" i="15"/>
  <c r="A6" i="15"/>
  <c r="B25" i="29"/>
  <c r="B19" i="29"/>
  <c r="D29" i="8"/>
  <c r="E29" i="8"/>
  <c r="D30" i="8" s="1"/>
  <c r="F29" i="8"/>
  <c r="G29" i="8"/>
  <c r="F97" i="21"/>
  <c r="G97" i="21"/>
  <c r="F96" i="21"/>
  <c r="G96" i="21"/>
  <c r="F95" i="21"/>
  <c r="G95" i="21"/>
  <c r="F94" i="21"/>
  <c r="G94" i="21"/>
  <c r="D14" i="16"/>
  <c r="D15" i="16"/>
  <c r="D16" i="16"/>
  <c r="D17" i="16"/>
  <c r="D18" i="16"/>
  <c r="E18" i="16" s="1"/>
  <c r="D19" i="16"/>
  <c r="D20" i="16"/>
  <c r="D21" i="16"/>
  <c r="D22" i="16"/>
  <c r="E22" i="16" s="1"/>
  <c r="D23" i="16"/>
  <c r="D24" i="16"/>
  <c r="D25" i="16"/>
  <c r="D26" i="16"/>
  <c r="E26" i="16" s="1"/>
  <c r="D27" i="16"/>
  <c r="D28" i="16"/>
  <c r="D29" i="16"/>
  <c r="D30" i="16"/>
  <c r="E30" i="16" s="1"/>
  <c r="D31" i="16"/>
  <c r="D32" i="16"/>
  <c r="D33" i="16"/>
  <c r="D34" i="16"/>
  <c r="E34" i="16" s="1"/>
  <c r="D35" i="16"/>
  <c r="D36" i="16"/>
  <c r="D37" i="16"/>
  <c r="D38" i="16"/>
  <c r="E38" i="16" s="1"/>
  <c r="D39" i="16"/>
  <c r="D40" i="16"/>
  <c r="D41" i="16"/>
  <c r="D42" i="16"/>
  <c r="E42" i="16" s="1"/>
  <c r="D43" i="16"/>
  <c r="F89" i="15"/>
  <c r="G89" i="15"/>
  <c r="F86" i="15"/>
  <c r="G86" i="15" s="1"/>
  <c r="F85" i="15"/>
  <c r="G85" i="15"/>
  <c r="F84" i="15"/>
  <c r="G84" i="15" s="1"/>
  <c r="F83" i="15"/>
  <c r="G83" i="15"/>
  <c r="F81" i="15"/>
  <c r="G81" i="15" s="1"/>
  <c r="F80" i="15"/>
  <c r="G80" i="15"/>
  <c r="F77" i="15"/>
  <c r="G77" i="15" s="1"/>
  <c r="F76" i="15"/>
  <c r="G76" i="15"/>
  <c r="F75" i="15"/>
  <c r="G75" i="15" s="1"/>
  <c r="F74" i="15"/>
  <c r="G74" i="15"/>
  <c r="F72" i="15"/>
  <c r="G72" i="15" s="1"/>
  <c r="F71" i="15"/>
  <c r="G71" i="15"/>
  <c r="F68" i="15"/>
  <c r="G68" i="15" s="1"/>
  <c r="F67" i="15"/>
  <c r="G67" i="15"/>
  <c r="F66" i="15"/>
  <c r="G66" i="15" s="1"/>
  <c r="F65" i="15"/>
  <c r="G65" i="15"/>
  <c r="F63" i="15"/>
  <c r="G63" i="15" s="1"/>
  <c r="F62" i="15"/>
  <c r="G62" i="15"/>
  <c r="F59" i="15"/>
  <c r="G59" i="15" s="1"/>
  <c r="F58" i="15"/>
  <c r="G58" i="15"/>
  <c r="F57" i="15"/>
  <c r="G57" i="15" s="1"/>
  <c r="F56" i="15"/>
  <c r="G56" i="15"/>
  <c r="F54" i="15"/>
  <c r="G54" i="15" s="1"/>
  <c r="F53" i="15"/>
  <c r="G53" i="15"/>
  <c r="F50" i="15"/>
  <c r="G50" i="15" s="1"/>
  <c r="F49" i="15"/>
  <c r="G49" i="15"/>
  <c r="F48" i="15"/>
  <c r="G48" i="15" s="1"/>
  <c r="F47" i="15"/>
  <c r="G47" i="15"/>
  <c r="F45" i="15"/>
  <c r="G45" i="15" s="1"/>
  <c r="F44" i="15"/>
  <c r="G44" i="15"/>
  <c r="F41" i="15"/>
  <c r="G41" i="15" s="1"/>
  <c r="F40" i="15"/>
  <c r="G40" i="15"/>
  <c r="F39" i="15"/>
  <c r="G39" i="15" s="1"/>
  <c r="F38" i="15"/>
  <c r="G38" i="15"/>
  <c r="F36" i="15"/>
  <c r="G36" i="15" s="1"/>
  <c r="F35" i="15"/>
  <c r="G35" i="15"/>
  <c r="F32" i="15"/>
  <c r="G32" i="15" s="1"/>
  <c r="F31" i="15"/>
  <c r="G31" i="15"/>
  <c r="F30" i="15"/>
  <c r="G30" i="15" s="1"/>
  <c r="F29" i="15"/>
  <c r="G29" i="15"/>
  <c r="F27" i="15"/>
  <c r="G27" i="15" s="1"/>
  <c r="F26" i="15"/>
  <c r="G26" i="15"/>
  <c r="F23" i="15"/>
  <c r="G23" i="15" s="1"/>
  <c r="F22" i="15"/>
  <c r="G22" i="15"/>
  <c r="F21" i="15"/>
  <c r="G21" i="15" s="1"/>
  <c r="F20" i="15"/>
  <c r="G20" i="15"/>
  <c r="F18" i="15"/>
  <c r="G18" i="15" s="1"/>
  <c r="F17" i="15"/>
  <c r="G17" i="15"/>
  <c r="F14" i="15"/>
  <c r="G14" i="15" s="1"/>
  <c r="F13" i="15"/>
  <c r="G13" i="15"/>
  <c r="F12" i="15"/>
  <c r="G12" i="15" s="1"/>
  <c r="F11" i="15"/>
  <c r="G11" i="15"/>
  <c r="F9" i="15"/>
  <c r="G9" i="15" s="1"/>
  <c r="F8" i="15"/>
  <c r="G8" i="15"/>
  <c r="F5" i="15"/>
  <c r="G5" i="15" s="1"/>
  <c r="F4" i="15"/>
  <c r="G4" i="15"/>
  <c r="F3" i="15"/>
  <c r="G3" i="15" s="1"/>
  <c r="F2" i="15"/>
  <c r="G2" i="15"/>
  <c r="F90" i="15"/>
  <c r="G90" i="15" s="1"/>
  <c r="E15" i="16"/>
  <c r="E16" i="16"/>
  <c r="E17" i="16"/>
  <c r="E19" i="16"/>
  <c r="E24" i="16"/>
  <c r="E25" i="16"/>
  <c r="E27" i="16"/>
  <c r="E28" i="16"/>
  <c r="E29" i="16"/>
  <c r="E31" i="16"/>
  <c r="E32" i="16"/>
  <c r="E33" i="16"/>
  <c r="E35" i="16"/>
  <c r="E37" i="16"/>
  <c r="E39" i="16"/>
  <c r="E40" i="16"/>
  <c r="E41" i="16"/>
  <c r="E43" i="16"/>
  <c r="A15" i="12"/>
  <c r="C12" i="28"/>
  <c r="B12" i="28" s="1"/>
  <c r="A22" i="11"/>
  <c r="C11" i="28" s="1"/>
  <c r="B11" i="28"/>
  <c r="A12" i="10"/>
  <c r="C10" i="28"/>
  <c r="B10" i="28" s="1"/>
  <c r="A11" i="9"/>
  <c r="C9" i="28" s="1"/>
  <c r="B9" i="28" s="1"/>
  <c r="A32" i="8"/>
  <c r="A35" i="7"/>
  <c r="C7" i="28" s="1"/>
  <c r="B7" i="28" s="1"/>
  <c r="A7" i="6"/>
  <c r="C6" i="28"/>
  <c r="B6" i="28" s="1"/>
  <c r="A8" i="5"/>
  <c r="C5" i="28" s="1"/>
  <c r="B5" i="28" s="1"/>
  <c r="A5" i="4"/>
  <c r="C4" i="28"/>
  <c r="B4" i="28" s="1"/>
  <c r="A19" i="2"/>
  <c r="C2" i="28" s="1"/>
  <c r="B2" i="28" s="1"/>
  <c r="A50" i="3"/>
  <c r="C3" i="28"/>
  <c r="B3" i="28" s="1"/>
  <c r="C8" i="9"/>
  <c r="C8" i="28"/>
  <c r="B8" i="28" s="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F93" i="21"/>
  <c r="G93" i="21" s="1"/>
  <c r="F92" i="21"/>
  <c r="G92" i="21" s="1"/>
  <c r="F91" i="21"/>
  <c r="G91" i="21" s="1"/>
  <c r="F90" i="21"/>
  <c r="G90" i="21" s="1"/>
  <c r="F89" i="21"/>
  <c r="G89" i="21" s="1"/>
  <c r="F88" i="21"/>
  <c r="G88" i="21" s="1"/>
  <c r="F87" i="21"/>
  <c r="G87" i="21" s="1"/>
  <c r="F86" i="21"/>
  <c r="G86" i="21" s="1"/>
  <c r="F85" i="21"/>
  <c r="G85" i="21" s="1"/>
  <c r="F84" i="21"/>
  <c r="G84" i="21" s="1"/>
  <c r="F83" i="21"/>
  <c r="G83" i="21" s="1"/>
  <c r="F82" i="21"/>
  <c r="G82" i="21" s="1"/>
  <c r="F81" i="21"/>
  <c r="G81" i="21" s="1"/>
  <c r="F80" i="21"/>
  <c r="G80" i="21" s="1"/>
  <c r="F79" i="21"/>
  <c r="G79" i="21" s="1"/>
  <c r="F78" i="21"/>
  <c r="G78" i="21" s="1"/>
  <c r="F77" i="21"/>
  <c r="G77" i="21" s="1"/>
  <c r="F76" i="21"/>
  <c r="G76" i="21" s="1"/>
  <c r="F75" i="21"/>
  <c r="G75" i="21" s="1"/>
  <c r="F74" i="21"/>
  <c r="G74" i="21" s="1"/>
  <c r="F73" i="21"/>
  <c r="G73" i="21" s="1"/>
  <c r="F72" i="21"/>
  <c r="G72" i="21" s="1"/>
  <c r="F71" i="21"/>
  <c r="G71" i="21" s="1"/>
  <c r="F70" i="21"/>
  <c r="G70" i="21" s="1"/>
  <c r="F69" i="21"/>
  <c r="G69" i="21" s="1"/>
  <c r="F68" i="21"/>
  <c r="G68" i="21" s="1"/>
  <c r="F67" i="21"/>
  <c r="G67" i="21" s="1"/>
  <c r="F66" i="21"/>
  <c r="G66" i="21" s="1"/>
  <c r="F65" i="21"/>
  <c r="G65" i="21" s="1"/>
  <c r="F64" i="21"/>
  <c r="G64" i="21" s="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G56" i="21" s="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C82" i="21"/>
  <c r="C83" i="21"/>
  <c r="C84" i="21"/>
  <c r="C85" i="21"/>
  <c r="C78" i="21"/>
  <c r="C79" i="21"/>
  <c r="C80" i="21"/>
  <c r="C81" i="21"/>
  <c r="C74" i="21"/>
  <c r="C75" i="21"/>
  <c r="C76" i="21"/>
  <c r="C77" i="21"/>
  <c r="C70" i="21"/>
  <c r="C71" i="21"/>
  <c r="C72" i="21"/>
  <c r="C73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C66" i="21"/>
  <c r="C67" i="21"/>
  <c r="C68" i="21"/>
  <c r="C69" i="21"/>
  <c r="C62" i="21"/>
  <c r="C63" i="21"/>
  <c r="C64" i="21"/>
  <c r="C65" i="21"/>
  <c r="C58" i="21"/>
  <c r="C59" i="21"/>
  <c r="C60" i="21"/>
  <c r="C61" i="21"/>
  <c r="C54" i="21"/>
  <c r="C55" i="21"/>
  <c r="C56" i="21"/>
  <c r="C57" i="21"/>
  <c r="B54" i="21"/>
  <c r="B55" i="21"/>
  <c r="B56" i="21"/>
  <c r="B57" i="21"/>
  <c r="F44" i="21"/>
  <c r="G44" i="21" s="1"/>
  <c r="F43" i="21"/>
  <c r="G43" i="21" s="1"/>
  <c r="F42" i="21"/>
  <c r="G42" i="21" s="1"/>
  <c r="B42" i="21"/>
  <c r="B43" i="21"/>
  <c r="B44" i="21"/>
  <c r="B45" i="21"/>
  <c r="B46" i="21"/>
  <c r="B47" i="21"/>
  <c r="B48" i="21"/>
  <c r="B49" i="21"/>
  <c r="B50" i="21"/>
  <c r="B51" i="21"/>
  <c r="B52" i="21"/>
  <c r="B53" i="21"/>
  <c r="C50" i="21"/>
  <c r="C51" i="21"/>
  <c r="C52" i="21"/>
  <c r="C53" i="21"/>
  <c r="C46" i="21"/>
  <c r="C47" i="21"/>
  <c r="C48" i="21"/>
  <c r="C49" i="21"/>
  <c r="C42" i="21"/>
  <c r="C43" i="21"/>
  <c r="C44" i="21"/>
  <c r="C45" i="21"/>
  <c r="C38" i="21"/>
  <c r="C39" i="21"/>
  <c r="C40" i="21"/>
  <c r="C41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2" i="21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F33" i="21"/>
  <c r="G33" i="21"/>
  <c r="I34" i="13" s="1"/>
  <c r="F32" i="21"/>
  <c r="G32" i="21" s="1"/>
  <c r="I33" i="13"/>
  <c r="F31" i="21"/>
  <c r="G31" i="21"/>
  <c r="I32" i="13" s="1"/>
  <c r="F30" i="21"/>
  <c r="G30" i="21" s="1"/>
  <c r="I31" i="13"/>
  <c r="A31" i="13" s="1"/>
  <c r="C30" i="21"/>
  <c r="C31" i="21"/>
  <c r="C32" i="21"/>
  <c r="C33" i="21"/>
  <c r="B33" i="21"/>
  <c r="B32" i="21"/>
  <c r="B31" i="21"/>
  <c r="B30" i="21"/>
  <c r="A33" i="13"/>
  <c r="B29" i="27"/>
  <c r="B30" i="27"/>
  <c r="B28" i="27"/>
  <c r="A29" i="27"/>
  <c r="A30" i="27"/>
  <c r="A28" i="27"/>
  <c r="D18" i="11"/>
  <c r="E18" i="11"/>
  <c r="F18" i="11"/>
  <c r="G18" i="11"/>
  <c r="D14" i="11"/>
  <c r="E14" i="11"/>
  <c r="F14" i="11"/>
  <c r="G14" i="11"/>
  <c r="G19" i="11" s="1"/>
  <c r="D20" i="11" s="1"/>
  <c r="E17" i="23"/>
  <c r="F17" i="23"/>
  <c r="H58" i="13" s="1"/>
  <c r="E16" i="23"/>
  <c r="F16" i="23" s="1"/>
  <c r="H57" i="13" s="1"/>
  <c r="E15" i="23"/>
  <c r="F15" i="23"/>
  <c r="H56" i="13" s="1"/>
  <c r="B56" i="13" s="1"/>
  <c r="E14" i="23"/>
  <c r="F14" i="23" s="1"/>
  <c r="H55" i="13"/>
  <c r="E13" i="23"/>
  <c r="F13" i="23"/>
  <c r="H54" i="13" s="1"/>
  <c r="B54" i="13" s="1"/>
  <c r="E12" i="23"/>
  <c r="F12" i="23" s="1"/>
  <c r="H53" i="13" s="1"/>
  <c r="E11" i="23"/>
  <c r="F11" i="23"/>
  <c r="H52" i="13" s="1"/>
  <c r="B52" i="13" s="1"/>
  <c r="E10" i="23"/>
  <c r="F10" i="23" s="1"/>
  <c r="H51" i="13" s="1"/>
  <c r="E9" i="23"/>
  <c r="F9" i="23"/>
  <c r="H50" i="13" s="1"/>
  <c r="E8" i="23"/>
  <c r="F8" i="23" s="1"/>
  <c r="H49" i="13" s="1"/>
  <c r="E7" i="23"/>
  <c r="F7" i="23"/>
  <c r="H48" i="13" s="1"/>
  <c r="E6" i="23"/>
  <c r="F6" i="23" s="1"/>
  <c r="H47" i="13"/>
  <c r="E5" i="23"/>
  <c r="F5" i="23"/>
  <c r="H46" i="13" s="1"/>
  <c r="E4" i="23"/>
  <c r="F4" i="23" s="1"/>
  <c r="H45" i="13" s="1"/>
  <c r="B45" i="13" s="1"/>
  <c r="E3" i="23"/>
  <c r="F3" i="23"/>
  <c r="H44" i="13" s="1"/>
  <c r="B44" i="13" s="1"/>
  <c r="E2" i="23"/>
  <c r="F2" i="23" s="1"/>
  <c r="H43" i="13"/>
  <c r="B43" i="13" s="1"/>
  <c r="A14" i="23"/>
  <c r="A15" i="23"/>
  <c r="A16" i="23"/>
  <c r="A17" i="23"/>
  <c r="A6" i="23"/>
  <c r="A7" i="23"/>
  <c r="A8" i="23"/>
  <c r="A9" i="23"/>
  <c r="A10" i="23"/>
  <c r="A11" i="23"/>
  <c r="A12" i="23"/>
  <c r="A13" i="23"/>
  <c r="B10" i="23"/>
  <c r="B11" i="23"/>
  <c r="B12" i="23"/>
  <c r="B13" i="23"/>
  <c r="B6" i="23"/>
  <c r="B7" i="23"/>
  <c r="B8" i="23"/>
  <c r="B9" i="23"/>
  <c r="B2" i="23"/>
  <c r="B3" i="23"/>
  <c r="B4" i="23"/>
  <c r="B5" i="23"/>
  <c r="F25" i="21"/>
  <c r="G25" i="21"/>
  <c r="I26" i="13" s="1"/>
  <c r="F23" i="21"/>
  <c r="G23" i="21" s="1"/>
  <c r="I24" i="13" s="1"/>
  <c r="F24" i="21"/>
  <c r="G24" i="21"/>
  <c r="I25" i="13" s="1"/>
  <c r="B25" i="13" s="1"/>
  <c r="F22" i="21"/>
  <c r="G22" i="21" s="1"/>
  <c r="I23" i="13"/>
  <c r="F21" i="21"/>
  <c r="G21" i="21"/>
  <c r="I22" i="13" s="1"/>
  <c r="F20" i="21"/>
  <c r="G20" i="21" s="1"/>
  <c r="I21" i="13" s="1"/>
  <c r="F19" i="21"/>
  <c r="G19" i="21"/>
  <c r="I20" i="13" s="1"/>
  <c r="F18" i="21"/>
  <c r="G18" i="21" s="1"/>
  <c r="I19" i="13" s="1"/>
  <c r="F17" i="21"/>
  <c r="G17" i="21"/>
  <c r="I18" i="13" s="1"/>
  <c r="A18" i="13" s="1"/>
  <c r="F16" i="21"/>
  <c r="G16" i="21" s="1"/>
  <c r="I17" i="13" s="1"/>
  <c r="A17" i="13" s="1"/>
  <c r="F15" i="21"/>
  <c r="G15" i="21"/>
  <c r="I16" i="13" s="1"/>
  <c r="F14" i="21"/>
  <c r="G14" i="21" s="1"/>
  <c r="I15" i="13"/>
  <c r="A15" i="13" s="1"/>
  <c r="C22" i="21"/>
  <c r="C23" i="21"/>
  <c r="C24" i="21"/>
  <c r="C25" i="21"/>
  <c r="C18" i="21"/>
  <c r="C19" i="21"/>
  <c r="C20" i="21"/>
  <c r="C21" i="21"/>
  <c r="B25" i="21"/>
  <c r="B24" i="21"/>
  <c r="B23" i="21"/>
  <c r="B22" i="21"/>
  <c r="B21" i="21"/>
  <c r="B20" i="21"/>
  <c r="B19" i="21"/>
  <c r="B18" i="21"/>
  <c r="C14" i="21"/>
  <c r="C15" i="21"/>
  <c r="C16" i="21"/>
  <c r="C17" i="21"/>
  <c r="B16" i="21"/>
  <c r="B17" i="21"/>
  <c r="B14" i="21"/>
  <c r="B15" i="21"/>
  <c r="A58" i="20"/>
  <c r="A59" i="20"/>
  <c r="A57" i="20"/>
  <c r="B58" i="20"/>
  <c r="B59" i="20"/>
  <c r="B57" i="20"/>
  <c r="A29" i="20"/>
  <c r="A30" i="20"/>
  <c r="A28" i="20"/>
  <c r="B29" i="20"/>
  <c r="B30" i="20"/>
  <c r="B28" i="20"/>
  <c r="B2" i="19"/>
  <c r="C2" i="19"/>
  <c r="B3" i="19"/>
  <c r="C3" i="19"/>
  <c r="A2" i="19"/>
  <c r="A3" i="19"/>
  <c r="B10" i="16"/>
  <c r="E20" i="16"/>
  <c r="E21" i="16"/>
  <c r="E23" i="16"/>
  <c r="E36" i="16"/>
  <c r="E14" i="16"/>
  <c r="B11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B29" i="16"/>
  <c r="B23" i="16"/>
  <c r="B43" i="16"/>
  <c r="B38" i="16"/>
  <c r="B39" i="16"/>
  <c r="B40" i="16"/>
  <c r="B41" i="16"/>
  <c r="B42" i="16"/>
  <c r="B34" i="16"/>
  <c r="B35" i="16"/>
  <c r="B36" i="16"/>
  <c r="B37" i="16"/>
  <c r="B18" i="16"/>
  <c r="B19" i="16"/>
  <c r="B20" i="16"/>
  <c r="B21" i="16"/>
  <c r="B22" i="16"/>
  <c r="B24" i="16"/>
  <c r="B25" i="16"/>
  <c r="B26" i="16"/>
  <c r="B27" i="16"/>
  <c r="B28" i="16"/>
  <c r="B30" i="16"/>
  <c r="B31" i="16"/>
  <c r="B32" i="16"/>
  <c r="B33" i="16"/>
  <c r="F9" i="10"/>
  <c r="E9" i="10"/>
  <c r="D9" i="10"/>
  <c r="C10" i="10" s="1"/>
  <c r="C9" i="10"/>
  <c r="A21" i="13"/>
  <c r="E19" i="11"/>
  <c r="D19" i="11"/>
  <c r="F19" i="11"/>
  <c r="B41" i="13"/>
  <c r="F41" i="21"/>
  <c r="G41" i="21"/>
  <c r="F40" i="21"/>
  <c r="G40" i="21" s="1"/>
  <c r="F39" i="21"/>
  <c r="G39" i="21"/>
  <c r="F38" i="21"/>
  <c r="G38" i="21" s="1"/>
  <c r="F37" i="21"/>
  <c r="G37" i="21"/>
  <c r="I38" i="13" s="1"/>
  <c r="B38" i="13" s="1"/>
  <c r="F36" i="21"/>
  <c r="G36" i="21" s="1"/>
  <c r="I37" i="13" s="1"/>
  <c r="F35" i="21"/>
  <c r="G35" i="21" s="1"/>
  <c r="I36" i="13" s="1"/>
  <c r="F34" i="21"/>
  <c r="G34" i="21" s="1"/>
  <c r="I35" i="13" s="1"/>
  <c r="A35" i="13" s="1"/>
  <c r="F29" i="21"/>
  <c r="G29" i="21"/>
  <c r="I30" i="13" s="1"/>
  <c r="F28" i="21"/>
  <c r="G28" i="21" s="1"/>
  <c r="I29" i="13"/>
  <c r="B29" i="13" s="1"/>
  <c r="F27" i="21"/>
  <c r="G27" i="21" s="1"/>
  <c r="I28" i="13" s="1"/>
  <c r="F26" i="21"/>
  <c r="G26" i="21" s="1"/>
  <c r="F13" i="21"/>
  <c r="G13" i="21" s="1"/>
  <c r="I14" i="13"/>
  <c r="F12" i="21"/>
  <c r="G12" i="21" s="1"/>
  <c r="I13" i="13" s="1"/>
  <c r="B13" i="13" s="1"/>
  <c r="F11" i="21"/>
  <c r="G11" i="21" s="1"/>
  <c r="I12" i="13" s="1"/>
  <c r="F10" i="21"/>
  <c r="G10" i="21"/>
  <c r="I11" i="13" s="1"/>
  <c r="F9" i="21"/>
  <c r="G9" i="21" s="1"/>
  <c r="I10" i="13" s="1"/>
  <c r="F8" i="21"/>
  <c r="G8" i="21" s="1"/>
  <c r="I9" i="13" s="1"/>
  <c r="F7" i="21"/>
  <c r="G7" i="21" s="1"/>
  <c r="I8" i="13" s="1"/>
  <c r="F6" i="21"/>
  <c r="G6" i="21"/>
  <c r="I7" i="13" s="1"/>
  <c r="F5" i="21"/>
  <c r="G5" i="21" s="1"/>
  <c r="I6" i="13"/>
  <c r="F4" i="21"/>
  <c r="G4" i="21" s="1"/>
  <c r="I5" i="13" s="1"/>
  <c r="A5" i="13" s="1"/>
  <c r="F3" i="21"/>
  <c r="G3" i="21" s="1"/>
  <c r="I4" i="13" s="1"/>
  <c r="F2" i="21"/>
  <c r="G2" i="21"/>
  <c r="I3" i="13" s="1"/>
  <c r="A3" i="13" s="1"/>
  <c r="B41" i="21"/>
  <c r="B40" i="21"/>
  <c r="C37" i="21"/>
  <c r="B37" i="21"/>
  <c r="C36" i="21"/>
  <c r="B36" i="21"/>
  <c r="C29" i="21"/>
  <c r="B29" i="21"/>
  <c r="C28" i="21"/>
  <c r="B28" i="21"/>
  <c r="C13" i="21"/>
  <c r="B13" i="21"/>
  <c r="C12" i="21"/>
  <c r="B12" i="21"/>
  <c r="C9" i="21"/>
  <c r="B9" i="21"/>
  <c r="C8" i="21"/>
  <c r="B8" i="21"/>
  <c r="F49" i="24"/>
  <c r="G49" i="24" s="1"/>
  <c r="C38" i="13" s="1"/>
  <c r="F48" i="24"/>
  <c r="G48" i="24"/>
  <c r="C37" i="13" s="1"/>
  <c r="F47" i="24"/>
  <c r="G47" i="24" s="1"/>
  <c r="C36" i="13"/>
  <c r="F46" i="24"/>
  <c r="G46" i="24" s="1"/>
  <c r="C35" i="13" s="1"/>
  <c r="F45" i="24"/>
  <c r="G45" i="24" s="1"/>
  <c r="C34" i="13" s="1"/>
  <c r="F44" i="24"/>
  <c r="G44" i="24" s="1"/>
  <c r="C33" i="13" s="1"/>
  <c r="B33" i="13" s="1"/>
  <c r="F43" i="24"/>
  <c r="G43" i="24" s="1"/>
  <c r="C32" i="13" s="1"/>
  <c r="F42" i="24"/>
  <c r="G42" i="24" s="1"/>
  <c r="C31" i="13" s="1"/>
  <c r="B31" i="13" s="1"/>
  <c r="F41" i="24"/>
  <c r="G41" i="24" s="1"/>
  <c r="F40" i="24"/>
  <c r="G40" i="24" s="1"/>
  <c r="F39" i="24"/>
  <c r="G39" i="24"/>
  <c r="C56" i="13" s="1"/>
  <c r="F38" i="24"/>
  <c r="G38" i="24" s="1"/>
  <c r="F37" i="24"/>
  <c r="F36" i="24"/>
  <c r="G36" i="24" s="1"/>
  <c r="F35" i="24"/>
  <c r="F34" i="24"/>
  <c r="F33" i="24"/>
  <c r="F32" i="24"/>
  <c r="G32" i="24" s="1"/>
  <c r="C21" i="13" s="1"/>
  <c r="B21" i="13" s="1"/>
  <c r="F31" i="24"/>
  <c r="F30" i="24"/>
  <c r="F29" i="24"/>
  <c r="G29" i="24" s="1"/>
  <c r="F28" i="24"/>
  <c r="G28" i="24" s="1"/>
  <c r="C53" i="13" s="1"/>
  <c r="B53" i="13" s="1"/>
  <c r="F27" i="24"/>
  <c r="F26" i="24"/>
  <c r="A4" i="24"/>
  <c r="F25" i="24"/>
  <c r="G25" i="24" s="1"/>
  <c r="F24" i="24"/>
  <c r="G24" i="24"/>
  <c r="F23" i="24"/>
  <c r="G23" i="24" s="1"/>
  <c r="F22" i="24"/>
  <c r="G22" i="24"/>
  <c r="F21" i="24"/>
  <c r="G21" i="24" s="1"/>
  <c r="F20" i="24"/>
  <c r="G20" i="24"/>
  <c r="F19" i="24"/>
  <c r="G19" i="24" s="1"/>
  <c r="F18" i="24"/>
  <c r="G18" i="24"/>
  <c r="F17" i="24"/>
  <c r="G17" i="24" s="1"/>
  <c r="C50" i="13" s="1"/>
  <c r="F16" i="24"/>
  <c r="G16" i="24"/>
  <c r="F15" i="24"/>
  <c r="G15" i="24" s="1"/>
  <c r="F14" i="24"/>
  <c r="G14" i="24"/>
  <c r="C47" i="13" s="1"/>
  <c r="F13" i="24"/>
  <c r="G13" i="24" s="1"/>
  <c r="C14" i="13" s="1"/>
  <c r="F12" i="24"/>
  <c r="G12" i="24"/>
  <c r="C13" i="13" s="1"/>
  <c r="F11" i="24"/>
  <c r="G11" i="24"/>
  <c r="C12" i="13"/>
  <c r="F10" i="24"/>
  <c r="G10" i="24" s="1"/>
  <c r="C11" i="13"/>
  <c r="F9" i="24"/>
  <c r="G9" i="24" s="1"/>
  <c r="C10" i="13" s="1"/>
  <c r="F8" i="24"/>
  <c r="G8" i="24"/>
  <c r="C9" i="13" s="1"/>
  <c r="F7" i="24"/>
  <c r="G7" i="24"/>
  <c r="C8" i="13"/>
  <c r="F6" i="24"/>
  <c r="G6" i="24" s="1"/>
  <c r="C7" i="13"/>
  <c r="F5" i="24"/>
  <c r="G5" i="24" s="1"/>
  <c r="F4" i="24"/>
  <c r="G4" i="24"/>
  <c r="C5" i="13" s="1"/>
  <c r="F3" i="24"/>
  <c r="G3" i="24" s="1"/>
  <c r="C4" i="13" s="1"/>
  <c r="B4" i="13" s="1"/>
  <c r="F2" i="24"/>
  <c r="G2" i="24"/>
  <c r="C3" i="13" s="1"/>
  <c r="C49" i="24"/>
  <c r="A49" i="24"/>
  <c r="C48" i="24"/>
  <c r="A48" i="24"/>
  <c r="C45" i="24"/>
  <c r="A45" i="24"/>
  <c r="C44" i="24"/>
  <c r="A44" i="24"/>
  <c r="C41" i="24"/>
  <c r="A41" i="24"/>
  <c r="C40" i="24"/>
  <c r="A40" i="24"/>
  <c r="C37" i="24"/>
  <c r="B37" i="24"/>
  <c r="A37" i="24"/>
  <c r="C36" i="24"/>
  <c r="B36" i="24"/>
  <c r="A36" i="24"/>
  <c r="C33" i="24"/>
  <c r="B33" i="24"/>
  <c r="A33" i="24"/>
  <c r="C32" i="24"/>
  <c r="B32" i="24"/>
  <c r="A32" i="24"/>
  <c r="C29" i="24"/>
  <c r="B29" i="24"/>
  <c r="A29" i="24"/>
  <c r="C28" i="24"/>
  <c r="B28" i="24"/>
  <c r="A28" i="24"/>
  <c r="C25" i="24"/>
  <c r="B25" i="24"/>
  <c r="A25" i="24"/>
  <c r="C24" i="24"/>
  <c r="B24" i="24"/>
  <c r="A24" i="24"/>
  <c r="C17" i="24"/>
  <c r="B17" i="24"/>
  <c r="A17" i="24"/>
  <c r="C16" i="24"/>
  <c r="B16" i="24"/>
  <c r="A16" i="24"/>
  <c r="C19" i="24"/>
  <c r="B19" i="24"/>
  <c r="A19" i="24"/>
  <c r="C18" i="24"/>
  <c r="B18" i="24"/>
  <c r="A18" i="24"/>
  <c r="C13" i="24"/>
  <c r="B13" i="24"/>
  <c r="A13" i="24"/>
  <c r="C12" i="24"/>
  <c r="B12" i="24"/>
  <c r="A12" i="24"/>
  <c r="C9" i="24"/>
  <c r="B9" i="24"/>
  <c r="A9" i="24"/>
  <c r="C8" i="24"/>
  <c r="B8" i="24"/>
  <c r="A8" i="24"/>
  <c r="C5" i="24"/>
  <c r="B5" i="24"/>
  <c r="A5" i="24"/>
  <c r="C4" i="24"/>
  <c r="B4" i="24"/>
  <c r="B26" i="24"/>
  <c r="B27" i="24"/>
  <c r="B30" i="24"/>
  <c r="B31" i="24"/>
  <c r="B34" i="24"/>
  <c r="B35" i="24"/>
  <c r="C35" i="24"/>
  <c r="A35" i="24"/>
  <c r="C34" i="24"/>
  <c r="A34" i="24"/>
  <c r="C31" i="24"/>
  <c r="A31" i="24"/>
  <c r="C30" i="24"/>
  <c r="A30" i="24"/>
  <c r="C27" i="24"/>
  <c r="A27" i="24"/>
  <c r="C26" i="24"/>
  <c r="A26" i="24"/>
  <c r="C36" i="25"/>
  <c r="D36" i="25"/>
  <c r="C35" i="25"/>
  <c r="D35" i="25" s="1"/>
  <c r="C34" i="25"/>
  <c r="D34" i="25"/>
  <c r="C33" i="25"/>
  <c r="D33" i="25" s="1"/>
  <c r="C32" i="25"/>
  <c r="D32" i="25" s="1"/>
  <c r="B10" i="29"/>
  <c r="B8" i="29"/>
  <c r="B7" i="29"/>
  <c r="B9" i="29" s="1"/>
  <c r="B3" i="2" s="1"/>
  <c r="B12" i="13"/>
  <c r="A12" i="13"/>
  <c r="B8" i="13"/>
  <c r="A8" i="13"/>
  <c r="A36" i="13"/>
  <c r="B36" i="13"/>
  <c r="H3" i="11"/>
  <c r="C3" i="2"/>
  <c r="F3" i="7"/>
  <c r="B55" i="13"/>
  <c r="C28" i="13"/>
  <c r="C29" i="13"/>
  <c r="B57" i="13"/>
  <c r="B58" i="13"/>
  <c r="C6" i="13"/>
  <c r="C46" i="13"/>
  <c r="B46" i="13"/>
  <c r="C45" i="13"/>
  <c r="B3" i="13"/>
  <c r="C43" i="13"/>
  <c r="G35" i="24"/>
  <c r="C24" i="13"/>
  <c r="G30" i="24"/>
  <c r="C19" i="13" s="1"/>
  <c r="C25" i="13"/>
  <c r="G26" i="24"/>
  <c r="G31" i="24"/>
  <c r="C20" i="13"/>
  <c r="B20" i="13" s="1"/>
  <c r="G37" i="24"/>
  <c r="C26" i="13" s="1"/>
  <c r="G27" i="24"/>
  <c r="G33" i="24"/>
  <c r="C22" i="13" s="1"/>
  <c r="G34" i="24"/>
  <c r="C23" i="13" s="1"/>
  <c r="B23" i="13" s="1"/>
  <c r="I27" i="13"/>
  <c r="B39" i="13"/>
  <c r="A1" i="12"/>
  <c r="A1" i="11"/>
  <c r="A1" i="10"/>
  <c r="A1" i="9"/>
  <c r="A1" i="8"/>
  <c r="A1" i="7"/>
  <c r="A1" i="6"/>
  <c r="A1" i="5"/>
  <c r="A1" i="4"/>
  <c r="A1" i="3"/>
  <c r="A1" i="2"/>
  <c r="C2" i="25"/>
  <c r="D2" i="25" s="1"/>
  <c r="C3" i="25"/>
  <c r="D3" i="25"/>
  <c r="C4" i="25"/>
  <c r="D4" i="25" s="1"/>
  <c r="C5" i="25"/>
  <c r="D5" i="25"/>
  <c r="C6" i="25"/>
  <c r="D6" i="25" s="1"/>
  <c r="C7" i="25"/>
  <c r="D7" i="25"/>
  <c r="C8" i="25"/>
  <c r="D8" i="25" s="1"/>
  <c r="C9" i="25"/>
  <c r="D9" i="25" s="1"/>
  <c r="C10" i="25"/>
  <c r="D10" i="25" s="1"/>
  <c r="C11" i="25"/>
  <c r="D11" i="25"/>
  <c r="C12" i="25"/>
  <c r="D12" i="25" s="1"/>
  <c r="C13" i="25"/>
  <c r="D13" i="25"/>
  <c r="C14" i="25"/>
  <c r="D14" i="25" s="1"/>
  <c r="C15" i="25"/>
  <c r="D15" i="25"/>
  <c r="C16" i="25"/>
  <c r="D16" i="25" s="1"/>
  <c r="C17" i="25"/>
  <c r="D17" i="25" s="1"/>
  <c r="C18" i="25"/>
  <c r="D18" i="25" s="1"/>
  <c r="C19" i="25"/>
  <c r="D19" i="25"/>
  <c r="C20" i="25"/>
  <c r="D20" i="25" s="1"/>
  <c r="C21" i="25"/>
  <c r="D21" i="25"/>
  <c r="C22" i="25"/>
  <c r="D22" i="25" s="1"/>
  <c r="C23" i="25"/>
  <c r="D23" i="25"/>
  <c r="C24" i="25"/>
  <c r="D24" i="25" s="1"/>
  <c r="C25" i="25"/>
  <c r="D25" i="25" s="1"/>
  <c r="C26" i="25"/>
  <c r="D26" i="25" s="1"/>
  <c r="C27" i="25"/>
  <c r="D27" i="25"/>
  <c r="C28" i="25"/>
  <c r="D28" i="25" s="1"/>
  <c r="C29" i="25"/>
  <c r="D29" i="25"/>
  <c r="C30" i="25"/>
  <c r="D30" i="25"/>
  <c r="C31" i="25"/>
  <c r="D31" i="25"/>
  <c r="C37" i="25"/>
  <c r="D37" i="25" s="1"/>
  <c r="C38" i="25"/>
  <c r="D38" i="25"/>
  <c r="C39" i="25"/>
  <c r="D39" i="25" s="1"/>
  <c r="C40" i="25"/>
  <c r="D40" i="25"/>
  <c r="C41" i="25"/>
  <c r="D41" i="25" s="1"/>
  <c r="G4" i="12"/>
  <c r="G5" i="12"/>
  <c r="G6" i="12"/>
  <c r="G7" i="12"/>
  <c r="G8" i="12"/>
  <c r="G9" i="12"/>
  <c r="G13" i="12"/>
  <c r="A23" i="13"/>
  <c r="B24" i="13"/>
  <c r="A24" i="13"/>
  <c r="A29" i="13"/>
  <c r="A20" i="13"/>
  <c r="C17" i="13"/>
  <c r="B17" i="13"/>
  <c r="C16" i="13"/>
  <c r="B16" i="13" s="1"/>
  <c r="C52" i="13"/>
  <c r="C18" i="13"/>
  <c r="B18" i="13"/>
  <c r="C54" i="13"/>
  <c r="C15" i="13"/>
  <c r="G12" i="12"/>
  <c r="A16" i="13"/>
  <c r="B15" i="13"/>
  <c r="A2" i="24"/>
  <c r="B2" i="24"/>
  <c r="C2" i="24"/>
  <c r="A3" i="24"/>
  <c r="B3" i="24"/>
  <c r="C3" i="24"/>
  <c r="A6" i="24"/>
  <c r="B6" i="24"/>
  <c r="C6" i="24"/>
  <c r="A7" i="24"/>
  <c r="B7" i="24"/>
  <c r="C7" i="24"/>
  <c r="A10" i="24"/>
  <c r="B10" i="24"/>
  <c r="C10" i="24"/>
  <c r="A11" i="24"/>
  <c r="B11" i="24"/>
  <c r="C11" i="24"/>
  <c r="A14" i="24"/>
  <c r="B14" i="24"/>
  <c r="C14" i="24"/>
  <c r="A15" i="24"/>
  <c r="B15" i="24"/>
  <c r="C15" i="24"/>
  <c r="A20" i="24"/>
  <c r="B20" i="24"/>
  <c r="C20" i="24"/>
  <c r="A21" i="24"/>
  <c r="B21" i="24"/>
  <c r="C21" i="24"/>
  <c r="A22" i="24"/>
  <c r="B22" i="24"/>
  <c r="C22" i="24"/>
  <c r="A23" i="24"/>
  <c r="B23" i="24"/>
  <c r="C23" i="24"/>
  <c r="A38" i="24"/>
  <c r="C38" i="24"/>
  <c r="A39" i="24"/>
  <c r="C39" i="24"/>
  <c r="A42" i="24"/>
  <c r="C42" i="24"/>
  <c r="A43" i="24"/>
  <c r="C43" i="24"/>
  <c r="A46" i="24"/>
  <c r="C46" i="24"/>
  <c r="A47" i="24"/>
  <c r="C47" i="24"/>
  <c r="B42" i="13"/>
  <c r="A2" i="23"/>
  <c r="A3" i="23"/>
  <c r="A4" i="23"/>
  <c r="A5" i="23"/>
  <c r="A2" i="22"/>
  <c r="C2" i="22"/>
  <c r="D2" i="22"/>
  <c r="A3" i="22"/>
  <c r="C3" i="22"/>
  <c r="D3" i="22" s="1"/>
  <c r="A4" i="22"/>
  <c r="B4" i="22"/>
  <c r="C4" i="22"/>
  <c r="D4" i="22" s="1"/>
  <c r="A5" i="22"/>
  <c r="B5" i="22"/>
  <c r="C5" i="22"/>
  <c r="D5" i="22" s="1"/>
  <c r="A6" i="22"/>
  <c r="B6" i="22"/>
  <c r="C6" i="22"/>
  <c r="D6" i="22" s="1"/>
  <c r="A7" i="22"/>
  <c r="C7" i="22"/>
  <c r="D7" i="22"/>
  <c r="B40" i="13"/>
  <c r="B2" i="21"/>
  <c r="C2" i="21"/>
  <c r="B3" i="21"/>
  <c r="C3" i="21"/>
  <c r="B4" i="21"/>
  <c r="C4" i="21"/>
  <c r="B5" i="21"/>
  <c r="C5" i="21"/>
  <c r="B6" i="21"/>
  <c r="C6" i="21"/>
  <c r="B7" i="21"/>
  <c r="C7" i="21"/>
  <c r="B10" i="21"/>
  <c r="C10" i="21"/>
  <c r="B11" i="21"/>
  <c r="C11" i="21"/>
  <c r="B26" i="21"/>
  <c r="C26" i="21"/>
  <c r="B27" i="21"/>
  <c r="C27" i="21"/>
  <c r="B34" i="21"/>
  <c r="C34" i="21"/>
  <c r="B35" i="21"/>
  <c r="C35" i="21"/>
  <c r="B38" i="21"/>
  <c r="B39" i="21"/>
  <c r="A2" i="27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" i="20"/>
  <c r="D2" i="20"/>
  <c r="E2" i="20" s="1"/>
  <c r="A3" i="20"/>
  <c r="D3" i="20"/>
  <c r="E3" i="20"/>
  <c r="A4" i="20"/>
  <c r="D4" i="20"/>
  <c r="E4" i="20"/>
  <c r="A5" i="20"/>
  <c r="D5" i="20"/>
  <c r="E5" i="20"/>
  <c r="A6" i="20"/>
  <c r="D6" i="20"/>
  <c r="E6" i="20" s="1"/>
  <c r="A7" i="20"/>
  <c r="D7" i="20"/>
  <c r="E7" i="20"/>
  <c r="A8" i="20"/>
  <c r="D8" i="20"/>
  <c r="E8" i="20"/>
  <c r="A9" i="20"/>
  <c r="D9" i="20"/>
  <c r="E9" i="20"/>
  <c r="A10" i="20"/>
  <c r="D10" i="20"/>
  <c r="E10" i="20" s="1"/>
  <c r="A11" i="20"/>
  <c r="D11" i="20"/>
  <c r="E11" i="20"/>
  <c r="A12" i="20"/>
  <c r="D12" i="20"/>
  <c r="E12" i="20"/>
  <c r="A13" i="20"/>
  <c r="D13" i="20"/>
  <c r="E13" i="20"/>
  <c r="A14" i="20"/>
  <c r="D14" i="20"/>
  <c r="E14" i="20" s="1"/>
  <c r="A15" i="20"/>
  <c r="D15" i="20"/>
  <c r="E15" i="20"/>
  <c r="A16" i="20"/>
  <c r="D16" i="20"/>
  <c r="E16" i="20"/>
  <c r="A17" i="20"/>
  <c r="D17" i="20"/>
  <c r="E17" i="20"/>
  <c r="A18" i="20"/>
  <c r="D18" i="20"/>
  <c r="E18" i="20" s="1"/>
  <c r="A19" i="20"/>
  <c r="D19" i="20"/>
  <c r="E19" i="20"/>
  <c r="A20" i="20"/>
  <c r="D20" i="20"/>
  <c r="E20" i="20"/>
  <c r="A21" i="20"/>
  <c r="D21" i="20"/>
  <c r="E21" i="20"/>
  <c r="A22" i="20"/>
  <c r="D22" i="20"/>
  <c r="E22" i="20" s="1"/>
  <c r="A23" i="20"/>
  <c r="D23" i="20"/>
  <c r="E23" i="20"/>
  <c r="D28" i="20"/>
  <c r="E28" i="20"/>
  <c r="D29" i="20"/>
  <c r="E29" i="20"/>
  <c r="D30" i="20"/>
  <c r="E30" i="20"/>
  <c r="A31" i="20"/>
  <c r="D31" i="20"/>
  <c r="E31" i="20" s="1"/>
  <c r="A32" i="20"/>
  <c r="D32" i="20"/>
  <c r="E32" i="20"/>
  <c r="A33" i="20"/>
  <c r="D33" i="20"/>
  <c r="E33" i="20"/>
  <c r="A34" i="20"/>
  <c r="D34" i="20"/>
  <c r="E34" i="20"/>
  <c r="A35" i="20"/>
  <c r="D35" i="20"/>
  <c r="E35" i="20" s="1"/>
  <c r="A36" i="20"/>
  <c r="D36" i="20"/>
  <c r="E36" i="20"/>
  <c r="A37" i="20"/>
  <c r="D37" i="20"/>
  <c r="E37" i="20"/>
  <c r="A38" i="20"/>
  <c r="D38" i="20"/>
  <c r="E38" i="20"/>
  <c r="A39" i="20"/>
  <c r="D39" i="20"/>
  <c r="E39" i="20" s="1"/>
  <c r="A40" i="20"/>
  <c r="D40" i="20"/>
  <c r="E40" i="20"/>
  <c r="A41" i="20"/>
  <c r="D41" i="20"/>
  <c r="E41" i="20"/>
  <c r="A42" i="20"/>
  <c r="D42" i="20"/>
  <c r="E42" i="20"/>
  <c r="A43" i="20"/>
  <c r="D43" i="20"/>
  <c r="E43" i="20" s="1"/>
  <c r="A44" i="20"/>
  <c r="D44" i="20"/>
  <c r="E44" i="20"/>
  <c r="A45" i="20"/>
  <c r="D45" i="20"/>
  <c r="E45" i="20"/>
  <c r="A46" i="20"/>
  <c r="D46" i="20"/>
  <c r="E46" i="20"/>
  <c r="A47" i="20"/>
  <c r="D47" i="20"/>
  <c r="E47" i="20" s="1"/>
  <c r="A48" i="20"/>
  <c r="D48" i="20"/>
  <c r="E48" i="20"/>
  <c r="A49" i="20"/>
  <c r="D49" i="20"/>
  <c r="E49" i="20"/>
  <c r="A50" i="20"/>
  <c r="D50" i="20"/>
  <c r="E50" i="20"/>
  <c r="A51" i="20"/>
  <c r="D51" i="20"/>
  <c r="E51" i="20" s="1"/>
  <c r="A52" i="20"/>
  <c r="D52" i="20"/>
  <c r="E52" i="20"/>
  <c r="D57" i="20"/>
  <c r="E57" i="20"/>
  <c r="D58" i="20"/>
  <c r="E58" i="20"/>
  <c r="D59" i="20"/>
  <c r="E59" i="20"/>
  <c r="F4" i="7"/>
  <c r="C2" i="27"/>
  <c r="D2" i="27" s="1"/>
  <c r="F5" i="7"/>
  <c r="C3" i="27"/>
  <c r="D3" i="27"/>
  <c r="F6" i="7"/>
  <c r="C4" i="27"/>
  <c r="D4" i="27"/>
  <c r="F7" i="7"/>
  <c r="C5" i="27" s="1"/>
  <c r="D5" i="27" s="1"/>
  <c r="F8" i="7"/>
  <c r="C6" i="27"/>
  <c r="D6" i="27" s="1"/>
  <c r="F9" i="7"/>
  <c r="C7" i="27"/>
  <c r="D7" i="27"/>
  <c r="F10" i="7"/>
  <c r="C8" i="27"/>
  <c r="D8" i="27"/>
  <c r="F11" i="7"/>
  <c r="C9" i="27" s="1"/>
  <c r="D9" i="27" s="1"/>
  <c r="F12" i="7"/>
  <c r="C10" i="27"/>
  <c r="D10" i="27" s="1"/>
  <c r="F13" i="7"/>
  <c r="C11" i="27"/>
  <c r="D11" i="27"/>
  <c r="F14" i="7"/>
  <c r="C12" i="27"/>
  <c r="D12" i="27"/>
  <c r="F15" i="7"/>
  <c r="C13" i="27" s="1"/>
  <c r="D13" i="27" s="1"/>
  <c r="F16" i="7"/>
  <c r="C14" i="27"/>
  <c r="D14" i="27" s="1"/>
  <c r="F17" i="7"/>
  <c r="C15" i="27"/>
  <c r="D15" i="27"/>
  <c r="F18" i="7"/>
  <c r="C16" i="27"/>
  <c r="D16" i="27"/>
  <c r="F19" i="7"/>
  <c r="C17" i="27" s="1"/>
  <c r="D17" i="27" s="1"/>
  <c r="F20" i="7"/>
  <c r="C18" i="27"/>
  <c r="D18" i="27" s="1"/>
  <c r="F21" i="7"/>
  <c r="C19" i="27"/>
  <c r="D19" i="27"/>
  <c r="F22" i="7"/>
  <c r="C20" i="27"/>
  <c r="D20" i="27"/>
  <c r="F23" i="7"/>
  <c r="C21" i="27" s="1"/>
  <c r="D21" i="27" s="1"/>
  <c r="F24" i="7"/>
  <c r="C22" i="27"/>
  <c r="D22" i="27" s="1"/>
  <c r="F25" i="7"/>
  <c r="C23" i="27"/>
  <c r="D23" i="27"/>
  <c r="F30" i="7"/>
  <c r="C28" i="27"/>
  <c r="D28" i="27"/>
  <c r="F31" i="7"/>
  <c r="C29" i="27" s="1"/>
  <c r="D29" i="27" s="1"/>
  <c r="F32" i="7"/>
  <c r="C30" i="27"/>
  <c r="D30" i="27" s="1"/>
  <c r="C33" i="7"/>
  <c r="F33" i="7" s="1"/>
  <c r="D33" i="7"/>
  <c r="E33" i="7"/>
  <c r="B5" i="6"/>
  <c r="A2" i="18"/>
  <c r="B2" i="18"/>
  <c r="C2" i="18" s="1"/>
  <c r="A3" i="18"/>
  <c r="B3" i="18"/>
  <c r="C3" i="18"/>
  <c r="A4" i="18"/>
  <c r="B4" i="18"/>
  <c r="C4" i="18"/>
  <c r="B6" i="5"/>
  <c r="A2" i="17"/>
  <c r="B2" i="17"/>
  <c r="A2" i="16"/>
  <c r="B2" i="16"/>
  <c r="D2" i="16"/>
  <c r="E2" i="16"/>
  <c r="A3" i="16"/>
  <c r="B3" i="16"/>
  <c r="D3" i="16"/>
  <c r="E3" i="16"/>
  <c r="A4" i="16"/>
  <c r="B4" i="16"/>
  <c r="D4" i="16"/>
  <c r="E4" i="16"/>
  <c r="A5" i="16"/>
  <c r="B5" i="16"/>
  <c r="D5" i="16"/>
  <c r="E5" i="16"/>
  <c r="A6" i="16"/>
  <c r="B6" i="16"/>
  <c r="C6" i="16"/>
  <c r="D6" i="16"/>
  <c r="E6" i="16"/>
  <c r="A7" i="16"/>
  <c r="B7" i="16"/>
  <c r="C7" i="16"/>
  <c r="D7" i="16"/>
  <c r="E7" i="16"/>
  <c r="A8" i="16"/>
  <c r="B8" i="16"/>
  <c r="C8" i="16"/>
  <c r="D8" i="16"/>
  <c r="E8" i="16" s="1"/>
  <c r="A9" i="16"/>
  <c r="B9" i="16"/>
  <c r="C9" i="16"/>
  <c r="D9" i="16"/>
  <c r="E9" i="16"/>
  <c r="A10" i="16"/>
  <c r="C10" i="16"/>
  <c r="D10" i="16"/>
  <c r="E10" i="16"/>
  <c r="A11" i="16"/>
  <c r="D11" i="16"/>
  <c r="E11" i="16" s="1"/>
  <c r="A12" i="16"/>
  <c r="B12" i="16"/>
  <c r="D12" i="16"/>
  <c r="E12" i="16" s="1"/>
  <c r="A13" i="16"/>
  <c r="B13" i="16"/>
  <c r="D13" i="16"/>
  <c r="E13" i="16" s="1"/>
  <c r="A14" i="16"/>
  <c r="B14" i="16"/>
  <c r="A15" i="16"/>
  <c r="B15" i="16"/>
  <c r="A16" i="16"/>
  <c r="B16" i="16"/>
  <c r="A17" i="16"/>
  <c r="D7" i="3"/>
  <c r="D48" i="3"/>
  <c r="A3" i="26"/>
  <c r="A4" i="26"/>
  <c r="A5" i="26"/>
  <c r="A6" i="26"/>
  <c r="A7" i="26"/>
  <c r="A8" i="26"/>
  <c r="A9" i="26"/>
  <c r="A10" i="26"/>
  <c r="A11" i="26"/>
  <c r="A2" i="26"/>
  <c r="A84" i="15"/>
  <c r="A85" i="15"/>
  <c r="A86" i="15"/>
  <c r="A89" i="15"/>
  <c r="A90" i="15"/>
  <c r="A83" i="15"/>
  <c r="D90" i="15"/>
  <c r="D89" i="15"/>
  <c r="C86" i="15"/>
  <c r="C85" i="15"/>
  <c r="E84" i="15"/>
  <c r="C84" i="15"/>
  <c r="E83" i="15"/>
  <c r="C83" i="15"/>
  <c r="A75" i="15"/>
  <c r="A76" i="15"/>
  <c r="A77" i="15"/>
  <c r="A80" i="15"/>
  <c r="A81" i="15"/>
  <c r="A74" i="15"/>
  <c r="A66" i="15"/>
  <c r="A67" i="15"/>
  <c r="A68" i="15"/>
  <c r="A71" i="15"/>
  <c r="A72" i="15"/>
  <c r="A65" i="15"/>
  <c r="A57" i="15"/>
  <c r="A58" i="15"/>
  <c r="A59" i="15"/>
  <c r="A62" i="15"/>
  <c r="A63" i="15"/>
  <c r="A56" i="15"/>
  <c r="D81" i="15"/>
  <c r="D80" i="15"/>
  <c r="C77" i="15"/>
  <c r="C76" i="15"/>
  <c r="E75" i="15"/>
  <c r="C75" i="15"/>
  <c r="E74" i="15"/>
  <c r="C74" i="15"/>
  <c r="D72" i="15"/>
  <c r="D71" i="15"/>
  <c r="C68" i="15"/>
  <c r="C67" i="15"/>
  <c r="E66" i="15"/>
  <c r="C66" i="15"/>
  <c r="E65" i="15"/>
  <c r="C65" i="15"/>
  <c r="D63" i="15"/>
  <c r="D62" i="15"/>
  <c r="C59" i="15"/>
  <c r="C58" i="15"/>
  <c r="E57" i="15"/>
  <c r="C57" i="15"/>
  <c r="E56" i="15"/>
  <c r="C56" i="15"/>
  <c r="A48" i="15"/>
  <c r="A49" i="15"/>
  <c r="A50" i="15"/>
  <c r="A53" i="15"/>
  <c r="A54" i="15"/>
  <c r="A47" i="15"/>
  <c r="A39" i="15"/>
  <c r="A40" i="15"/>
  <c r="A41" i="15"/>
  <c r="A44" i="15"/>
  <c r="A45" i="15"/>
  <c r="A38" i="15"/>
  <c r="A30" i="15"/>
  <c r="A31" i="15"/>
  <c r="A32" i="15"/>
  <c r="A35" i="15"/>
  <c r="A36" i="15"/>
  <c r="A29" i="15"/>
  <c r="A21" i="15"/>
  <c r="A22" i="15"/>
  <c r="A23" i="15"/>
  <c r="A26" i="15"/>
  <c r="A27" i="15"/>
  <c r="A20" i="15"/>
  <c r="D54" i="15"/>
  <c r="D53" i="15"/>
  <c r="C50" i="15"/>
  <c r="C49" i="15"/>
  <c r="E48" i="15"/>
  <c r="C48" i="15"/>
  <c r="E47" i="15"/>
  <c r="C47" i="15"/>
  <c r="D45" i="15"/>
  <c r="D44" i="15"/>
  <c r="C41" i="15"/>
  <c r="C40" i="15"/>
  <c r="E39" i="15"/>
  <c r="C39" i="15"/>
  <c r="E38" i="15"/>
  <c r="C38" i="15"/>
  <c r="D36" i="15"/>
  <c r="D35" i="15"/>
  <c r="C32" i="15"/>
  <c r="C31" i="15"/>
  <c r="E30" i="15"/>
  <c r="C30" i="15"/>
  <c r="E29" i="15"/>
  <c r="C29" i="15"/>
  <c r="D27" i="15"/>
  <c r="D26" i="15"/>
  <c r="C23" i="15"/>
  <c r="C22" i="15"/>
  <c r="E21" i="15"/>
  <c r="C21" i="15"/>
  <c r="E20" i="15"/>
  <c r="C20" i="15"/>
  <c r="A12" i="15"/>
  <c r="A13" i="15"/>
  <c r="A14" i="15"/>
  <c r="A17" i="15"/>
  <c r="A18" i="15"/>
  <c r="A11" i="15"/>
  <c r="D18" i="15"/>
  <c r="D17" i="15"/>
  <c r="C14" i="15"/>
  <c r="C13" i="15"/>
  <c r="E12" i="15"/>
  <c r="C12" i="15"/>
  <c r="E11" i="15"/>
  <c r="C11" i="15"/>
  <c r="E3" i="15"/>
  <c r="E2" i="15"/>
  <c r="D9" i="15"/>
  <c r="D8" i="15"/>
  <c r="C5" i="15"/>
  <c r="C4" i="15"/>
  <c r="A9" i="15"/>
  <c r="A4" i="15"/>
  <c r="A5" i="15"/>
  <c r="C2" i="15"/>
  <c r="A2" i="15"/>
  <c r="C3" i="15"/>
  <c r="A8" i="15"/>
  <c r="A3" i="15"/>
  <c r="K17" i="2"/>
  <c r="J17" i="2"/>
  <c r="C17" i="2"/>
  <c r="D17" i="2"/>
  <c r="E17" i="2"/>
  <c r="F17" i="2"/>
  <c r="B17" i="2"/>
  <c r="N16" i="2"/>
  <c r="B12" i="14" s="1"/>
  <c r="N15" i="2"/>
  <c r="B67" i="13" s="1"/>
  <c r="B11" i="14"/>
  <c r="N14" i="2"/>
  <c r="B10" i="14"/>
  <c r="B66" i="13"/>
  <c r="N13" i="2"/>
  <c r="B9" i="14"/>
  <c r="B65" i="13"/>
  <c r="N12" i="2"/>
  <c r="B8" i="14" s="1"/>
  <c r="N11" i="2"/>
  <c r="B63" i="13" s="1"/>
  <c r="B7" i="14"/>
  <c r="N10" i="2"/>
  <c r="B6" i="14"/>
  <c r="B62" i="13"/>
  <c r="N9" i="2"/>
  <c r="B5" i="14"/>
  <c r="B61" i="13"/>
  <c r="N8" i="2"/>
  <c r="B4" i="14" s="1"/>
  <c r="N7" i="2"/>
  <c r="B59" i="13" s="1"/>
  <c r="B3" i="14"/>
  <c r="I17" i="2"/>
  <c r="M17" i="2"/>
  <c r="B11" i="26"/>
  <c r="C11" i="26" s="1"/>
  <c r="B9" i="26"/>
  <c r="C9" i="26" s="1"/>
  <c r="B8" i="26"/>
  <c r="C8" i="26"/>
  <c r="B7" i="26"/>
  <c r="C7" i="26" s="1"/>
  <c r="B5" i="26"/>
  <c r="C5" i="26" s="1"/>
  <c r="B4" i="26"/>
  <c r="C4" i="26"/>
  <c r="B3" i="26"/>
  <c r="C3" i="26" s="1"/>
  <c r="N17" i="2"/>
  <c r="B2" i="14" s="1"/>
  <c r="A10" i="13" l="1"/>
  <c r="B10" i="13"/>
  <c r="A19" i="13"/>
  <c r="B19" i="13"/>
  <c r="C40" i="13"/>
  <c r="C58" i="13"/>
  <c r="C30" i="13"/>
  <c r="A30" i="13" s="1"/>
  <c r="A37" i="13"/>
  <c r="B37" i="13"/>
  <c r="B28" i="13"/>
  <c r="B47" i="13"/>
  <c r="B5" i="13"/>
  <c r="O3" i="2"/>
  <c r="B14" i="13"/>
  <c r="A14" i="13"/>
  <c r="B50" i="13"/>
  <c r="B2" i="13"/>
  <c r="B10" i="26"/>
  <c r="C10" i="26" s="1"/>
  <c r="B60" i="13"/>
  <c r="B68" i="13"/>
  <c r="C42" i="13"/>
  <c r="A28" i="13"/>
  <c r="C44" i="13"/>
  <c r="A38" i="13"/>
  <c r="B35" i="13"/>
  <c r="A13" i="13"/>
  <c r="C48" i="13"/>
  <c r="B48" i="13" s="1"/>
  <c r="C57" i="13"/>
  <c r="B9" i="13"/>
  <c r="A9" i="13"/>
  <c r="A32" i="13"/>
  <c r="B32" i="13"/>
  <c r="A34" i="13"/>
  <c r="B34" i="13"/>
  <c r="G3" i="7"/>
  <c r="H3" i="8"/>
  <c r="A22" i="13"/>
  <c r="B22" i="13"/>
  <c r="C51" i="13"/>
  <c r="B51" i="13" s="1"/>
  <c r="A6" i="13"/>
  <c r="B6" i="13"/>
  <c r="B11" i="13"/>
  <c r="A11" i="13"/>
  <c r="A25" i="13"/>
  <c r="B2" i="26"/>
  <c r="C2" i="26" s="1"/>
  <c r="B6" i="26"/>
  <c r="C6" i="26" s="1"/>
  <c r="B64" i="13"/>
  <c r="A4" i="13"/>
  <c r="C39" i="13"/>
  <c r="C3" i="7"/>
  <c r="C49" i="13"/>
  <c r="B49" i="13" s="1"/>
  <c r="C55" i="13"/>
  <c r="C27" i="13"/>
  <c r="A27" i="13" s="1"/>
  <c r="B7" i="13"/>
  <c r="A7" i="13"/>
  <c r="B30" i="13"/>
  <c r="A26" i="13"/>
  <c r="B26" i="13"/>
  <c r="C41" i="13"/>
  <c r="N3" i="2"/>
  <c r="A2" i="12"/>
  <c r="A2" i="5"/>
  <c r="A2" i="9"/>
  <c r="H3" i="12"/>
  <c r="A2" i="3"/>
  <c r="A2" i="4"/>
  <c r="G3" i="10"/>
  <c r="D3" i="9"/>
  <c r="A2" i="6"/>
  <c r="E3" i="3"/>
  <c r="C3" i="5"/>
  <c r="A2" i="11"/>
  <c r="A2" i="2"/>
  <c r="B27" i="13" l="1"/>
  <c r="A10" i="14"/>
  <c r="A6" i="14"/>
  <c r="A9" i="14"/>
  <c r="A5" i="14"/>
  <c r="A11" i="14"/>
  <c r="A3" i="14"/>
  <c r="A52" i="3"/>
  <c r="A64" i="13"/>
  <c r="A68" i="13"/>
  <c r="A61" i="13"/>
  <c r="A65" i="13"/>
  <c r="A8" i="14"/>
  <c r="A62" i="13"/>
  <c r="A60" i="13"/>
  <c r="A66" i="13"/>
  <c r="A7" i="14"/>
  <c r="A63" i="13"/>
  <c r="A67" i="13"/>
  <c r="A12" i="14"/>
  <c r="A4" i="14"/>
  <c r="A59" i="13"/>
</calcChain>
</file>

<file path=xl/sharedStrings.xml><?xml version="1.0" encoding="utf-8"?>
<sst xmlns="http://schemas.openxmlformats.org/spreadsheetml/2006/main" count="1184" uniqueCount="277">
  <si>
    <t xml:space="preserve">İl     </t>
  </si>
  <si>
    <t xml:space="preserve">İlçe  </t>
  </si>
  <si>
    <t>Köy/Belde/Bucak</t>
  </si>
  <si>
    <t xml:space="preserve">Adresi </t>
  </si>
  <si>
    <t>Kuruluş Tarihi</t>
  </si>
  <si>
    <t xml:space="preserve">Telefon </t>
  </si>
  <si>
    <t>Faks</t>
  </si>
  <si>
    <t>E-Posta</t>
  </si>
  <si>
    <t>İnternet Adresi</t>
  </si>
  <si>
    <t>Türü</t>
  </si>
  <si>
    <t>Kitap Konuları</t>
  </si>
  <si>
    <t>Kütüphaneye Giren Kitap Sayısı</t>
  </si>
  <si>
    <t>Kütüphaneden Çıkan Kitap Sayısı</t>
  </si>
  <si>
    <t>Satın Alınan</t>
  </si>
  <si>
    <t>Diğer Kütüphanelerden Devir</t>
  </si>
  <si>
    <t>Bağış</t>
  </si>
  <si>
    <t>Derleme</t>
  </si>
  <si>
    <t>Katalog Değişim</t>
  </si>
  <si>
    <t>Toplam</t>
  </si>
  <si>
    <t>Düşüm</t>
  </si>
  <si>
    <t>Diğer Kütüphanelere Devir</t>
  </si>
  <si>
    <t>Genel Müdürlük Tarafından</t>
  </si>
  <si>
    <t>Kütüphane Tarafından</t>
  </si>
  <si>
    <t>000-Genel</t>
  </si>
  <si>
    <t>100-Felsefe ve Psikoloji</t>
  </si>
  <si>
    <t>200-Din</t>
  </si>
  <si>
    <t>300-Toplum Bilimleri</t>
  </si>
  <si>
    <t>400-Dil ve Dilbilim</t>
  </si>
  <si>
    <t>500-Doğa Bilimleri ve Matematik</t>
  </si>
  <si>
    <t>600-Uygulamalı Bilimler ve Teknoloji</t>
  </si>
  <si>
    <t>700-Sanatlar</t>
  </si>
  <si>
    <t>800-Edebiyat ve Retorik</t>
  </si>
  <si>
    <t>900-Coğrafya, Tarih ve Yardımcı Disiplinler</t>
  </si>
  <si>
    <t>Toplam:</t>
  </si>
  <si>
    <t>Notlar</t>
  </si>
  <si>
    <t>1. Çocuk bölümü kitapları ile varsa gezici kütüphane kitapları, Tablo 1'deki kitap sayılarına dahil edilecektir.</t>
  </si>
  <si>
    <r>
      <t xml:space="preserve">2. </t>
    </r>
    <r>
      <rPr>
        <b/>
        <i/>
        <sz val="10"/>
        <color rgb="FFFF0000"/>
        <rFont val="Calibri"/>
        <charset val="162"/>
      </rPr>
      <t>Devir alınan</t>
    </r>
    <r>
      <rPr>
        <i/>
        <sz val="10"/>
        <color rgb="FFFF0000"/>
        <rFont val="Calibri"/>
        <charset val="162"/>
      </rPr>
      <t xml:space="preserve"> kitapların hangi kütüphaneden, </t>
    </r>
    <r>
      <rPr>
        <b/>
        <i/>
        <sz val="10"/>
        <color rgb="FFFF0000"/>
        <rFont val="Calibri"/>
        <charset val="162"/>
      </rPr>
      <t>devir edilen</t>
    </r>
    <r>
      <rPr>
        <i/>
        <sz val="10"/>
        <color rgb="FFFF0000"/>
        <rFont val="Calibri"/>
        <charset val="162"/>
      </rPr>
      <t xml:space="preserve"> kitapların da hangi kütüphaneye devir edildiği form üzerinde belirtilecektir.</t>
    </r>
  </si>
  <si>
    <t>3. Cilt bütünlüğü sağlanarak, ciltlenmiş gazete ve dergi gibi süreli yayınların her biri bir kitap sayılacaktır.</t>
  </si>
  <si>
    <t>4. Genel Müdürlük tarafından gönderilen kitap listesinde, fiyatı belirtilmemiş kitaplar bağış olarak kabul edilecektir.</t>
  </si>
  <si>
    <t>5. Ciltlenen süreli yayınlar Tablo 1'de belirtilmelidir</t>
  </si>
  <si>
    <r>
      <t>6. Yalnızca kataloglamadan kaynaklanan kitap konu dağılımlarındaki değişimler, "</t>
    </r>
    <r>
      <rPr>
        <b/>
        <i/>
        <sz val="10"/>
        <color rgb="FFFF0000"/>
        <rFont val="Calibri"/>
        <charset val="162"/>
      </rPr>
      <t xml:space="preserve">Katalog Değişim" </t>
    </r>
    <r>
      <rPr>
        <i/>
        <sz val="10"/>
        <color rgb="FFFF0000"/>
        <rFont val="Calibri"/>
        <charset val="162"/>
      </rPr>
      <t>adlı sütunlarda gösterilecektir.</t>
    </r>
  </si>
  <si>
    <t>Yazma Kitaplar</t>
  </si>
  <si>
    <t>Eski Harfli Türkçe</t>
  </si>
  <si>
    <t>Arapça</t>
  </si>
  <si>
    <t>Farsça</t>
  </si>
  <si>
    <t>Diğer Diller</t>
  </si>
  <si>
    <t>Yazma Kitaplar Toplamı (A)</t>
  </si>
  <si>
    <t>Basma Kitaplar</t>
  </si>
  <si>
    <t>1928 Harf Devrimi Öncesi Basılmış Kitaplar</t>
  </si>
  <si>
    <t>1928 Harf Devrimi Sonrası Basılmış Kitaplar</t>
  </si>
  <si>
    <t>Türkçe</t>
  </si>
  <si>
    <t>Yabancı Diller</t>
  </si>
  <si>
    <t>Almanca</t>
  </si>
  <si>
    <t>Arnavutça</t>
  </si>
  <si>
    <t>Azerice</t>
  </si>
  <si>
    <t>Boşnakça</t>
  </si>
  <si>
    <t>Bulgarca</t>
  </si>
  <si>
    <t>Çince</t>
  </si>
  <si>
    <t>Ermenice</t>
  </si>
  <si>
    <t>Fransızca</t>
  </si>
  <si>
    <t>Gürcüce</t>
  </si>
  <si>
    <t>İngilizce</t>
  </si>
  <si>
    <t>İspanyolca</t>
  </si>
  <si>
    <t>İsveçce</t>
  </si>
  <si>
    <t>İtalyanca</t>
  </si>
  <si>
    <t>Japonca</t>
  </si>
  <si>
    <t>Kazakça</t>
  </si>
  <si>
    <t>Kırgızca</t>
  </si>
  <si>
    <t>Korece</t>
  </si>
  <si>
    <t>Kürtçe</t>
  </si>
  <si>
    <t>Latince</t>
  </si>
  <si>
    <t>Macarca</t>
  </si>
  <si>
    <t>Moğolca</t>
  </si>
  <si>
    <t>Norveçce</t>
  </si>
  <si>
    <t>Özbekçe</t>
  </si>
  <si>
    <t>Portekizce</t>
  </si>
  <si>
    <t>Rusça</t>
  </si>
  <si>
    <t>Slovakça</t>
  </si>
  <si>
    <t>Tatarca</t>
  </si>
  <si>
    <t>Türkmence</t>
  </si>
  <si>
    <t>Yunanca</t>
  </si>
  <si>
    <t>Çok Dilli</t>
  </si>
  <si>
    <t>Basma Kitaplar Toplamı (B)</t>
  </si>
  <si>
    <t>Yazma ve Basma Kitaplar Toplamı ( C )</t>
  </si>
  <si>
    <t>2."Yazma Kitaplar Toplamı" ile "Basma Kitaplar Toplamı", "Yazma ve Basma Kitaplar Toplamı"nı verecektir. (A+B=C)</t>
  </si>
  <si>
    <r>
      <t xml:space="preserve">3. </t>
    </r>
    <r>
      <rPr>
        <b/>
        <i/>
        <sz val="10"/>
        <color rgb="FFFF0000"/>
        <rFont val="Calibri"/>
        <charset val="162"/>
      </rPr>
      <t xml:space="preserve">"Osmanlıca" </t>
    </r>
    <r>
      <rPr>
        <i/>
        <sz val="10"/>
        <color rgb="FFFF0000"/>
        <rFont val="Calibri"/>
        <charset val="162"/>
      </rPr>
      <t xml:space="preserve">olan kitaplar, </t>
    </r>
    <r>
      <rPr>
        <b/>
        <i/>
        <sz val="10"/>
        <color rgb="FFFF0000"/>
        <rFont val="Calibri"/>
        <charset val="162"/>
      </rPr>
      <t>"1928 Harf Devrimi Sonrası Basılmış Eski Harfli Türkçe"</t>
    </r>
    <r>
      <rPr>
        <i/>
        <sz val="10"/>
        <color rgb="FFFF0000"/>
        <rFont val="Calibri"/>
        <charset val="162"/>
      </rPr>
      <t xml:space="preserve"> kitap olarak gösterilecektir.</t>
    </r>
  </si>
  <si>
    <t>Süreli Yayın Çeşit Sayısı</t>
  </si>
  <si>
    <t>1.Yıl içerisinde kaç çeşit (farklı ad taşıyan) süreli yayın geldiği yazılacaktır.</t>
  </si>
  <si>
    <t>Süreli Yayınlar</t>
  </si>
  <si>
    <t>Çocuk Kitabı</t>
  </si>
  <si>
    <t>Yetişkin Kitabı</t>
  </si>
  <si>
    <t>1. “Çocuk” sütununa 0- 14 yaş grubuna kadar olan kitaplar (14 yaş dahil ) yazılacaktır.</t>
  </si>
  <si>
    <t>2. “Yetişkin” sütununa 15 ve üzeri yaş grubuna kadar olan kitaplar yazılacaktır.</t>
  </si>
  <si>
    <t>3. Tablo 5 toplamı, Tablo 1'deki "Dönem Sonu Sonu Kitap Sayısı" toplamı ve Tablo 2'deki "Yazma ve Basma Kitaplar Toplamı" ile aynı olacaktır.</t>
  </si>
  <si>
    <t>Materyalin Türü</t>
  </si>
  <si>
    <t>Dönem İçinde Giren</t>
  </si>
  <si>
    <t>Dönem İçinde Çıkan</t>
  </si>
  <si>
    <t>Afiş</t>
  </si>
  <si>
    <t>Atlas</t>
  </si>
  <si>
    <t>Banknot</t>
  </si>
  <si>
    <t>Bozuk Para</t>
  </si>
  <si>
    <t>Harita</t>
  </si>
  <si>
    <t>Küre</t>
  </si>
  <si>
    <t>Mikrofilm</t>
  </si>
  <si>
    <t>Mikrofiş</t>
  </si>
  <si>
    <t>Nota</t>
  </si>
  <si>
    <t>Posta Kartı</t>
  </si>
  <si>
    <t>Pul</t>
  </si>
  <si>
    <t>Tablo</t>
  </si>
  <si>
    <t>Plak</t>
  </si>
  <si>
    <t>Ses Kaseti</t>
  </si>
  <si>
    <t>CD</t>
  </si>
  <si>
    <t>Disket</t>
  </si>
  <si>
    <t>DVD</t>
  </si>
  <si>
    <t>Film</t>
  </si>
  <si>
    <t>Video Kaset</t>
  </si>
  <si>
    <t>Braille Kitap</t>
  </si>
  <si>
    <t>Slayt</t>
  </si>
  <si>
    <t>Satranç</t>
  </si>
  <si>
    <t>Broşür</t>
  </si>
  <si>
    <t>e-Kitap</t>
  </si>
  <si>
    <t>Eğitim Kartları</t>
  </si>
  <si>
    <t>Eğitici Oyuncak</t>
  </si>
  <si>
    <t>Yazmaeser</t>
  </si>
  <si>
    <t>1.Mikrofilm, CD ve DVD ortamına aktarılmış yazma eserler Tablo 2'deki listede toplamlara ikinci defa alınmayacaktır.</t>
  </si>
  <si>
    <t>Yararlanma Biçimi</t>
  </si>
  <si>
    <t>Bölüm</t>
  </si>
  <si>
    <t>Çocuk</t>
  </si>
  <si>
    <t>Yetişkin</t>
  </si>
  <si>
    <t>E</t>
  </si>
  <si>
    <t>K</t>
  </si>
  <si>
    <t>Ödünç Materyal Alan</t>
  </si>
  <si>
    <t>Ödünç Verme Bölümünden</t>
  </si>
  <si>
    <t>Kitap</t>
  </si>
  <si>
    <t>Kitap Dışı Materyal</t>
  </si>
  <si>
    <t>Süreli Yayın</t>
  </si>
  <si>
    <t>Görme Engelli Bölümünden</t>
  </si>
  <si>
    <t>Gezici Kütüphane</t>
  </si>
  <si>
    <t>Kütüphane Materyalinden Yararlanan</t>
  </si>
  <si>
    <t>Kütüphane İçinde</t>
  </si>
  <si>
    <t>Bilgisayar-İnternet</t>
  </si>
  <si>
    <t>Kendi Materyalinden Yararlanan Kullanıcı Sayısı</t>
  </si>
  <si>
    <t>Geçici Koleksiyon Hizmetinden Yararlanan Kullanıcı Sayısı</t>
  </si>
  <si>
    <t>Edebiyat Müze Kütüphanesini Ziyaret eden ve Yararlanan Kullanıcı Sayısı</t>
  </si>
  <si>
    <t>Genel Toplam</t>
  </si>
  <si>
    <t>1."Çocuk" sütununa 0-14 yaş grubuna kadar olanlar (14 yaş dahil) yazılacaktır.</t>
  </si>
  <si>
    <t>2."Yetişkin" sütununa 15 ve üzeri yaş grubunda bulunan kullanıcılar yazılacaktır.</t>
  </si>
  <si>
    <t>3."Gezici Kütüphane Materyalinden Yararlanan Kullanıcı Sayısı","Geçici Koleksiyon Hizmetinden Yararlanan Kullanıcı Sayısı" ve "Görme Engelli Bölümünden Yararlanan Kullanıcı Sayısı" sütunları sadece bu hizmeti veren kütüphanelerce doldurulacaktır.</t>
  </si>
  <si>
    <t>Kitap Sayısı</t>
  </si>
  <si>
    <t>Kitap Dışı Materyal Sayısı</t>
  </si>
  <si>
    <t>Hizmet Götürülen Yer Sayısı</t>
  </si>
  <si>
    <t>İlçe</t>
  </si>
  <si>
    <t>Kasaba/Köy</t>
  </si>
  <si>
    <t>Mahalle/Semt</t>
  </si>
  <si>
    <t>Yıl İçinde Duraklara Gidiş Sayısı</t>
  </si>
  <si>
    <t>1.Yıl içinde duraklara gidiş sayısı sütununa dönem boyunca duraklara toplam kaç defa gidildiği yazılacaktır.</t>
  </si>
  <si>
    <t>Yerleşik</t>
  </si>
  <si>
    <t>Kütüphaneye Gelen Üye</t>
  </si>
  <si>
    <t>Eve Bağımlı</t>
  </si>
  <si>
    <t>Görme Engelli Bölümü</t>
  </si>
  <si>
    <t>1.Gezici kütüphanesi bulunmayan kütüphaneler, Tablo 8, Tablo 9 ve Tablo 10'da ilgili alanları boş bırakacaklardır.</t>
  </si>
  <si>
    <t>Eve Bağımlı Üye</t>
  </si>
  <si>
    <t>Yerleşik Toplamı</t>
  </si>
  <si>
    <t>Gezici Kütüphane Toplamı</t>
  </si>
  <si>
    <t>1.Tablo 10'da bulunan "Ödünç Verilen Materyal" sayısı, Tablo 7'de bulunan Yerleşik ve varsa Gezici Kütüphaneden "Ödünç Materyal Alan Kullanıcı Sayısı"ndan az olamaz.</t>
  </si>
  <si>
    <t>Çalışan Personelin Durumu</t>
  </si>
  <si>
    <t>Fakülte veya Yüksekokul Düzeyinde Kütüphanecilik - Bilgi ve Belge Yönetimi Mezunu</t>
  </si>
  <si>
    <t>Diğer Fakülte veya Yüksekokul Mezunu</t>
  </si>
  <si>
    <t>Lise veya Dengi Okul Mezunu</t>
  </si>
  <si>
    <t>İlköğretim, Orta veya Dengi Okul Mezunu</t>
  </si>
  <si>
    <t>İlkokul Mezunu</t>
  </si>
  <si>
    <t>1- Genel İdari Hizmetler Sınıfı</t>
  </si>
  <si>
    <t>2- Teknik Hizmetler Sınıfı</t>
  </si>
  <si>
    <t>3- Yardımcı Hizmetler Sınıfı</t>
  </si>
  <si>
    <t>4- Bakanlık İçi Geçici Personel</t>
  </si>
  <si>
    <t>5- Bakanlık Dışı Geçici Personel (1)</t>
  </si>
  <si>
    <t>6- DÖSİMM Tarafından İstihdam Edilen Personel</t>
  </si>
  <si>
    <t>7- Daimi İşçi</t>
  </si>
  <si>
    <t>8- Kütüphaneci (4/B)</t>
  </si>
  <si>
    <t>Yukarıdaki Personelden (kütüphaneciler hariç) Kütüphanecilik Alanında Hizmet İçi Eğitim Görmüş Olanlar (2)</t>
  </si>
  <si>
    <t>1.Valilik, kaymakamlık, belediye vb. diğer kurumların personeli olup, kütüphanede görevlendirilen personel.</t>
  </si>
  <si>
    <t>2.Sınıf ve öğrenim durumlarına göre ilgili sütunlarda gösterilen personelden kütüphanecilik alanında hizmet içi eğitim görmüş olanlar, ilgili bölümde ikinci kez gösterilecektir.</t>
  </si>
  <si>
    <t>Mesaj</t>
  </si>
  <si>
    <t>Problem</t>
  </si>
  <si>
    <t>Tablo 1, Tablo 2, Tablo 5 toplamları eşit olmalı</t>
  </si>
  <si>
    <t>Sistemde kütüphanenize ait gezici kütüphane bulunmuyor. Tablo 7 de bulunan Gezici kütüphane değerleri boş geçilmeli veya 0 (Sıfır) yazılmalıdır</t>
  </si>
  <si>
    <t>Sistemde kütüphanenize ait gezici kütüphane bulunmuyor. Tablo 8 de bulunan bilgiler boş geçilmeli veya 0 (Sıfır) yazılmalıdır.</t>
  </si>
  <si>
    <t>Sistemde kütüphanenize ait gezici kütüphane bulunmuyor. Tablo 9 da bulunan Gezici kütüphane değerleri boş geçilmeli veya 0 (Sıfır) yazılmalıdır</t>
  </si>
  <si>
    <t>Sistemde kütüphanenize ait gezici kütüphane bulunmuyor. Tablo 10 da bulunan Gezici kütüphane değerleri boş geçilmeli veya 0 (Sıfır) yazılmalıdır</t>
  </si>
  <si>
    <t>KitapKonusu</t>
  </si>
  <si>
    <t>GirisCikis</t>
  </si>
  <si>
    <t>GirisTuru</t>
  </si>
  <si>
    <t>CikisTuru</t>
  </si>
  <si>
    <t>SatinalmaTuru</t>
  </si>
  <si>
    <t>Formul</t>
  </si>
  <si>
    <t>Deger</t>
  </si>
  <si>
    <t>Giriş</t>
  </si>
  <si>
    <t>Çıkış</t>
  </si>
  <si>
    <t>KitapTuru</t>
  </si>
  <si>
    <t>KitapDili</t>
  </si>
  <si>
    <t>KitapDonemi</t>
  </si>
  <si>
    <t>KitapYasTuru</t>
  </si>
  <si>
    <t>MateryalinTuru</t>
  </si>
  <si>
    <t>MateryalAltTuru</t>
  </si>
  <si>
    <t>Giren</t>
  </si>
  <si>
    <t>Çıkan</t>
  </si>
  <si>
    <t>YararlanmaBicimi</t>
  </si>
  <si>
    <t>Bolum</t>
  </si>
  <si>
    <t>Materyal</t>
  </si>
  <si>
    <t>CocukYetiskin</t>
  </si>
  <si>
    <t>Cinsiyet</t>
  </si>
  <si>
    <t>Kendi Materyalinden Yararlanan</t>
  </si>
  <si>
    <t>Geçici Koleksiyon Hizmetinden Yararlanan</t>
  </si>
  <si>
    <t>Edebiyat Müze Kütüphanesinden Yararlanan</t>
  </si>
  <si>
    <t>Baslik</t>
  </si>
  <si>
    <t>HizmetYeri</t>
  </si>
  <si>
    <t>Birim</t>
  </si>
  <si>
    <t>UyeTuru</t>
  </si>
  <si>
    <t>MateryalTuru</t>
  </si>
  <si>
    <t>PersonelDurumu</t>
  </si>
  <si>
    <t>Mezuniyet</t>
  </si>
  <si>
    <t>Genel İdari Hizmetler Sınıfı</t>
  </si>
  <si>
    <t>Kütüphaneci</t>
  </si>
  <si>
    <t>Yüksekokul</t>
  </si>
  <si>
    <t>Lise</t>
  </si>
  <si>
    <t>İlköğretim-Ortaokul</t>
  </si>
  <si>
    <t>İlkokul</t>
  </si>
  <si>
    <t>Teknik Hizmetler Sınıfı</t>
  </si>
  <si>
    <t>Yardımcı Hizmetler Sınıfı</t>
  </si>
  <si>
    <t>Bakanlık İçi Geçici Personel</t>
  </si>
  <si>
    <t>Bakanlık Dışı Geçici Personel</t>
  </si>
  <si>
    <t>DÖSİMM Tarafından İstihdam Edilen Personel</t>
  </si>
  <si>
    <t>Daimi İşçi</t>
  </si>
  <si>
    <t>Hizmet İçi Eğitim Gören Personel</t>
  </si>
  <si>
    <t>Kütüphaneci (4/B)</t>
  </si>
  <si>
    <t>Not</t>
  </si>
  <si>
    <t>Not_Formul</t>
  </si>
  <si>
    <t>Tablo-1</t>
  </si>
  <si>
    <t>Tablo-2</t>
  </si>
  <si>
    <t>Tablo-3</t>
  </si>
  <si>
    <t>Tablo-4</t>
  </si>
  <si>
    <t>Tablo-5</t>
  </si>
  <si>
    <t>Tablo-6</t>
  </si>
  <si>
    <t>Tablo-7</t>
  </si>
  <si>
    <t>Tablo-8</t>
  </si>
  <si>
    <t>Tablo-9</t>
  </si>
  <si>
    <t>Tablo-10</t>
  </si>
  <si>
    <t>Tablo-11</t>
  </si>
  <si>
    <t>Kutuphane</t>
  </si>
  <si>
    <t>Kayseri 75.Yıl İl Halk Kütüphanesi Müdürlüğü</t>
  </si>
  <si>
    <t>Donem</t>
  </si>
  <si>
    <t>Yil</t>
  </si>
  <si>
    <t>Gezici</t>
  </si>
  <si>
    <t>NotEmptyText</t>
  </si>
  <si>
    <t>Tabloya ait notlarınızı bu alana giriniz. (En Fazla 1000 karakter)</t>
  </si>
  <si>
    <t>OncekiDonemYil</t>
  </si>
  <si>
    <t>OncekiDonemDonem</t>
  </si>
  <si>
    <t>OncekiDonemTam</t>
  </si>
  <si>
    <t>DonemTam</t>
  </si>
  <si>
    <t>Hunat Mahallesi. Hoca Ahmet Yesevi Bulvarı No:44 Melikgazi Kayseri</t>
  </si>
  <si>
    <t>(352) 231-2171</t>
  </si>
  <si>
    <t>(352) 232-2685</t>
  </si>
  <si>
    <t>kutuphane38@kultur.gov.tr</t>
  </si>
  <si>
    <t>http://www.kayserikutup.gov.tr</t>
  </si>
  <si>
    <t>Halk Kütüphanesi</t>
  </si>
  <si>
    <t>Alt Türü</t>
  </si>
  <si>
    <t>İl Halk Kütüphanesi</t>
  </si>
  <si>
    <t>Tür</t>
  </si>
  <si>
    <t>Durum</t>
  </si>
  <si>
    <t>Faal</t>
  </si>
  <si>
    <t>Kayseri</t>
  </si>
  <si>
    <t>Melikgazi</t>
  </si>
  <si>
    <t>Kasaba</t>
  </si>
  <si>
    <t/>
  </si>
  <si>
    <t>Köy</t>
  </si>
  <si>
    <t>DonemTarihAralik</t>
  </si>
  <si>
    <t>AciklayiciDonem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</si>
</sst>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charset val="162"/>
      <scheme val="minor"/>
    </font>
    <font>
      <i/>
      <sz val="10"/>
      <color theme="1"/>
      <name val="Calibri"/>
      <charset val="162"/>
      <scheme val="minor"/>
    </font>
    <font>
      <i/>
      <sz val="10"/>
      <color rgb="FFFF0000"/>
      <name val="Calibri"/>
      <charset val="162"/>
      <scheme val="minor"/>
    </font>
    <font>
      <b/>
      <sz val="11"/>
      <color rgb="FFFF0000"/>
      <name val="Calibri"/>
      <charset val="162"/>
      <scheme val="minor"/>
    </font>
    <font>
      <b/>
      <i/>
      <sz val="11"/>
      <color theme="1"/>
      <name val="Calibri"/>
      <charset val="162"/>
      <scheme val="minor"/>
    </font>
    <font>
      <u/>
      <sz val="11"/>
      <color theme="10"/>
      <name val="Calibri"/>
      <charset val="162"/>
      <scheme val="minor"/>
    </font>
    <font>
      <b/>
      <i/>
      <sz val="10"/>
      <color rgb="FFFF0000"/>
      <name val="Calibri"/>
      <charset val="162"/>
    </font>
    <font>
      <i/>
      <sz val="10"/>
      <color rgb="FFFF0000"/>
      <name val="Calibri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3" fontId="0" fillId="5" borderId="1" xfId="0" applyNumberFormat="1" applyFill="1" applyBorder="1" applyProtection="1"/>
    <xf numFmtId="1" fontId="0" fillId="0" borderId="1" xfId="0" applyNumberFormat="1" applyBorder="1" applyProtection="1">
      <protection locked="0"/>
    </xf>
    <xf numFmtId="1" fontId="1" fillId="5" borderId="1" xfId="0" applyNumberFormat="1" applyFont="1" applyFill="1" applyBorder="1" applyProtection="1"/>
    <xf numFmtId="3" fontId="1" fillId="5" borderId="1" xfId="0" applyNumberFormat="1" applyFont="1" applyFill="1" applyBorder="1" applyProtection="1"/>
    <xf numFmtId="0" fontId="1" fillId="3" borderId="1" xfId="0" applyFont="1" applyFill="1" applyBorder="1" applyProtection="1"/>
    <xf numFmtId="3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3" borderId="5" xfId="0" applyFill="1" applyBorder="1" applyAlignment="1" applyProtection="1">
      <alignment wrapText="1"/>
    </xf>
    <xf numFmtId="4" fontId="0" fillId="0" borderId="1" xfId="0" applyNumberFormat="1" applyBorder="1" applyProtection="1">
      <protection locked="0"/>
    </xf>
    <xf numFmtId="0" fontId="1" fillId="3" borderId="5" xfId="0" applyFont="1" applyFill="1" applyBorder="1" applyAlignment="1" applyProtection="1">
      <alignment wrapText="1"/>
    </xf>
    <xf numFmtId="4" fontId="1" fillId="5" borderId="1" xfId="0" applyNumberFormat="1" applyFont="1" applyFill="1" applyBorder="1" applyProtection="1"/>
    <xf numFmtId="0" fontId="0" fillId="3" borderId="8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3" fontId="0" fillId="0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vertical="center" wrapText="1"/>
    </xf>
    <xf numFmtId="3" fontId="5" fillId="5" borderId="1" xfId="0" applyNumberFormat="1" applyFont="1" applyFill="1" applyBorder="1" applyProtection="1"/>
    <xf numFmtId="3" fontId="0" fillId="0" borderId="1" xfId="0" applyNumberFormat="1" applyBorder="1" applyProtection="1"/>
    <xf numFmtId="3" fontId="0" fillId="0" borderId="0" xfId="0" applyNumberFormat="1"/>
    <xf numFmtId="0" fontId="1" fillId="0" borderId="0" xfId="0" applyFont="1"/>
    <xf numFmtId="0" fontId="1" fillId="6" borderId="0" xfId="0" applyFont="1" applyFill="1"/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6" fillId="0" borderId="0" xfId="1"/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 wrapText="1"/>
    </xf>
    <xf numFmtId="0" fontId="1" fillId="3" borderId="1" xfId="0" applyFont="1" applyFill="1" applyBorder="1" applyAlignment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0" fillId="3" borderId="5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left" wrapText="1"/>
    </xf>
    <xf numFmtId="0" fontId="0" fillId="4" borderId="0" xfId="0" applyFill="1" applyAlignment="1">
      <alignment horizontal="left" vertical="top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3" fontId="1" fillId="5" borderId="6" xfId="0" applyNumberFormat="1" applyFont="1" applyFill="1" applyBorder="1" applyAlignment="1" applyProtection="1">
      <alignment horizontal="right"/>
    </xf>
    <xf numFmtId="3" fontId="1" fillId="5" borderId="7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 wrapText="1"/>
    </xf>
    <xf numFmtId="0" fontId="0" fillId="4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3" fontId="1" fillId="5" borderId="10" xfId="0" applyNumberFormat="1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left" wrapText="1"/>
    </xf>
    <xf numFmtId="0" fontId="3" fillId="0" borderId="13" xfId="0" applyFont="1" applyFill="1" applyBorder="1" applyAlignment="1" applyProtection="1">
      <alignment horizontal="left" wrapText="1"/>
    </xf>
    <xf numFmtId="0" fontId="3" fillId="0" borderId="14" xfId="0" applyFont="1" applyFill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left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utuphane.gov.tr/" TargetMode="External"/><Relationship Id="rId1" Type="http://schemas.openxmlformats.org/officeDocument/2006/relationships/hyperlink" Target="mailto:bilgi@kutuphane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4" zoomScaleNormal="100" zoomScaleSheetLayoutView="100" workbookViewId="0">
      <selection activeCell="C28" sqref="C28"/>
    </sheetView>
  </sheetViews>
  <sheetFormatPr defaultColWidth="9.109375" defaultRowHeight="14.4" x14ac:dyDescent="0.3"/>
  <cols>
    <col min="1" max="1" width="41" style="2" customWidth="1"/>
    <col min="2" max="2" width="12.44140625" style="2" customWidth="1"/>
    <col min="3" max="3" width="12.109375" style="2" customWidth="1"/>
    <col min="4" max="4" width="10.5546875" style="2" customWidth="1"/>
    <col min="5" max="5" width="17" style="2" customWidth="1"/>
    <col min="6" max="6" width="9" style="2" customWidth="1"/>
    <col min="7" max="8" width="9.88671875" style="2" customWidth="1"/>
    <col min="9" max="9" width="10.109375" style="2" customWidth="1"/>
    <col min="10" max="10" width="12.33203125" style="2" customWidth="1"/>
    <col min="11" max="11" width="15.6640625" style="2" customWidth="1"/>
    <col min="12" max="12" width="12.44140625" style="2" customWidth="1"/>
    <col min="13" max="13" width="9" style="2" customWidth="1"/>
    <col min="14" max="14" width="13.109375" style="2" customWidth="1"/>
    <col min="15" max="15" width="45.6640625" style="2" customWidth="1"/>
    <col min="16" max="16384" width="9.109375" style="2"/>
  </cols>
  <sheetData>
    <row r="1" spans="1:15" ht="30" customHeight="1" x14ac:dyDescent="0.3">
      <c r="A1" s="48" t="str">
        <f>Sistem!B1</f>
        <v>Kayseri 75.Yıl İl Halk Kütüphanesi Müdürlüğü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5" customHeight="1" x14ac:dyDescent="0.3">
      <c r="A2" s="48" t="str">
        <f>"Tablo 1: Konularına Göre Kitap Sayısı Listesi "&amp;Sistem!B6</f>
        <v>Tablo 1: Konularına Göre Kitap Sayısı Listesi (2017 2. Dönem)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x14ac:dyDescent="0.3">
      <c r="A3" s="52" t="s">
        <v>10</v>
      </c>
      <c r="B3" s="54" t="str">
        <f>Sistem!B9&amp;" Sonu Kitap Sayısı"</f>
        <v>2017 1. Dönem Sonu Kitap Sayısı</v>
      </c>
      <c r="C3" s="39" t="str">
        <f>Sistem!B10</f>
        <v>2017 2. Dönem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54" t="str">
        <f>Sistem!B10&amp;" Sonu Kitap Sayısı"</f>
        <v>2017 2. Dönem Sonu Kitap Sayısı</v>
      </c>
      <c r="O3" s="38" t="str">
        <f>"Bu tabloda sadece geçerli dönemde "&amp;Sistem!B6&amp;" girişi veya çıkışı yapılan kitaplar girilmelidir. Önceki dönemde ("&amp;Sistem!B9&amp;") yapılan kitap giriş / çıkış bilgilerini dahil etmeyiniz."</f>
        <v>Bu tabloda sadece geçerli dönemde (2017 2. Dönem) girişi veya çıkışı yapılan kitaplar girilmelidir. Önceki dönemde (2017 1. Dönem) yapılan kitap giriş / çıkış bilgilerini dahil etmeyiniz.</v>
      </c>
    </row>
    <row r="4" spans="1:15" x14ac:dyDescent="0.3">
      <c r="A4" s="52"/>
      <c r="B4" s="54"/>
      <c r="C4" s="56" t="s">
        <v>11</v>
      </c>
      <c r="D4" s="57"/>
      <c r="E4" s="57"/>
      <c r="F4" s="57"/>
      <c r="G4" s="57"/>
      <c r="H4" s="57"/>
      <c r="I4" s="58"/>
      <c r="J4" s="40" t="s">
        <v>12</v>
      </c>
      <c r="K4" s="40"/>
      <c r="L4" s="40"/>
      <c r="M4" s="40"/>
      <c r="N4" s="54"/>
      <c r="O4" s="38"/>
    </row>
    <row r="5" spans="1:15" ht="15" customHeight="1" x14ac:dyDescent="0.3">
      <c r="A5" s="52"/>
      <c r="B5" s="54"/>
      <c r="C5" s="56" t="s">
        <v>13</v>
      </c>
      <c r="D5" s="58"/>
      <c r="E5" s="41" t="s">
        <v>14</v>
      </c>
      <c r="F5" s="41" t="s">
        <v>15</v>
      </c>
      <c r="G5" s="41" t="s">
        <v>16</v>
      </c>
      <c r="H5" s="41" t="s">
        <v>17</v>
      </c>
      <c r="I5" s="59" t="s">
        <v>18</v>
      </c>
      <c r="J5" s="41" t="s">
        <v>19</v>
      </c>
      <c r="K5" s="41" t="s">
        <v>20</v>
      </c>
      <c r="L5" s="41" t="s">
        <v>17</v>
      </c>
      <c r="M5" s="59" t="s">
        <v>18</v>
      </c>
      <c r="N5" s="54"/>
      <c r="O5" s="38"/>
    </row>
    <row r="6" spans="1:15" ht="43.2" x14ac:dyDescent="0.3">
      <c r="A6" s="53"/>
      <c r="B6" s="55"/>
      <c r="C6" s="4" t="s">
        <v>21</v>
      </c>
      <c r="D6" s="4" t="s">
        <v>22</v>
      </c>
      <c r="E6" s="42"/>
      <c r="F6" s="42"/>
      <c r="G6" s="42"/>
      <c r="H6" s="42"/>
      <c r="I6" s="60"/>
      <c r="J6" s="42"/>
      <c r="K6" s="42"/>
      <c r="L6" s="42"/>
      <c r="M6" s="60"/>
      <c r="N6" s="55"/>
      <c r="O6" s="38"/>
    </row>
    <row r="7" spans="1:15" x14ac:dyDescent="0.3">
      <c r="A7" s="5" t="s">
        <v>23</v>
      </c>
      <c r="B7" s="6">
        <v>1721</v>
      </c>
      <c r="C7" s="7">
        <v>4</v>
      </c>
      <c r="D7" s="7">
        <v>48</v>
      </c>
      <c r="E7" s="7">
        <v>0</v>
      </c>
      <c r="F7" s="7">
        <v>3</v>
      </c>
      <c r="G7" s="7">
        <v>0</v>
      </c>
      <c r="H7" s="7">
        <v>0</v>
      </c>
      <c r="I7" s="8">
        <f>C7+D7+E7+F7+G7+H7</f>
        <v>55</v>
      </c>
      <c r="J7" s="7">
        <v>0</v>
      </c>
      <c r="K7" s="7">
        <v>0</v>
      </c>
      <c r="L7" s="7">
        <v>4</v>
      </c>
      <c r="M7" s="8">
        <f>SUM(J7:L7)</f>
        <v>4</v>
      </c>
      <c r="N7" s="9">
        <f>B7+I7-M7</f>
        <v>1772</v>
      </c>
      <c r="O7" s="38"/>
    </row>
    <row r="8" spans="1:15" x14ac:dyDescent="0.3">
      <c r="A8" s="5" t="s">
        <v>24</v>
      </c>
      <c r="B8" s="6">
        <v>2587</v>
      </c>
      <c r="C8" s="7">
        <v>58</v>
      </c>
      <c r="D8" s="7">
        <v>30</v>
      </c>
      <c r="E8" s="7">
        <v>0</v>
      </c>
      <c r="F8" s="7">
        <v>13</v>
      </c>
      <c r="G8" s="7">
        <v>0</v>
      </c>
      <c r="H8" s="7">
        <v>21</v>
      </c>
      <c r="I8" s="8">
        <f t="shared" ref="I8:I16" si="0">C8+D8+E8+F8+G8+H8</f>
        <v>122</v>
      </c>
      <c r="J8" s="7">
        <v>0</v>
      </c>
      <c r="K8" s="7">
        <v>0</v>
      </c>
      <c r="L8" s="7">
        <v>0</v>
      </c>
      <c r="M8" s="8">
        <f t="shared" ref="M8:M16" si="1">SUM(J8:L8)</f>
        <v>0</v>
      </c>
      <c r="N8" s="9">
        <f t="shared" ref="N8:N17" si="2">B8+I8-M8</f>
        <v>2709</v>
      </c>
      <c r="O8" s="38"/>
    </row>
    <row r="9" spans="1:15" x14ac:dyDescent="0.3">
      <c r="A9" s="5" t="s">
        <v>25</v>
      </c>
      <c r="B9" s="6">
        <v>3842</v>
      </c>
      <c r="C9" s="7">
        <v>205</v>
      </c>
      <c r="D9" s="7">
        <v>72</v>
      </c>
      <c r="E9" s="7">
        <v>0</v>
      </c>
      <c r="F9" s="7">
        <v>30</v>
      </c>
      <c r="G9" s="7">
        <v>0</v>
      </c>
      <c r="H9" s="7">
        <v>14</v>
      </c>
      <c r="I9" s="8">
        <f t="shared" si="0"/>
        <v>321</v>
      </c>
      <c r="J9" s="7">
        <v>0</v>
      </c>
      <c r="K9" s="7">
        <v>0</v>
      </c>
      <c r="L9" s="7">
        <v>0</v>
      </c>
      <c r="M9" s="8">
        <f t="shared" si="1"/>
        <v>0</v>
      </c>
      <c r="N9" s="9">
        <f t="shared" si="2"/>
        <v>4163</v>
      </c>
      <c r="O9" s="38"/>
    </row>
    <row r="10" spans="1:15" x14ac:dyDescent="0.3">
      <c r="A10" s="5" t="s">
        <v>26</v>
      </c>
      <c r="B10" s="6">
        <v>13318</v>
      </c>
      <c r="C10" s="7">
        <v>265</v>
      </c>
      <c r="D10" s="7">
        <v>0</v>
      </c>
      <c r="E10" s="7">
        <v>0</v>
      </c>
      <c r="F10" s="7">
        <v>21</v>
      </c>
      <c r="G10" s="7">
        <v>0</v>
      </c>
      <c r="H10" s="7">
        <v>0</v>
      </c>
      <c r="I10" s="8">
        <f t="shared" si="0"/>
        <v>286</v>
      </c>
      <c r="J10" s="7">
        <v>0</v>
      </c>
      <c r="K10" s="7">
        <v>0</v>
      </c>
      <c r="L10" s="7">
        <v>31</v>
      </c>
      <c r="M10" s="8">
        <f t="shared" si="1"/>
        <v>31</v>
      </c>
      <c r="N10" s="9">
        <f t="shared" si="2"/>
        <v>13573</v>
      </c>
      <c r="O10" s="38"/>
    </row>
    <row r="11" spans="1:15" x14ac:dyDescent="0.3">
      <c r="A11" s="5" t="s">
        <v>27</v>
      </c>
      <c r="B11" s="6">
        <v>1136</v>
      </c>
      <c r="C11" s="7">
        <v>15</v>
      </c>
      <c r="D11" s="7">
        <v>8</v>
      </c>
      <c r="E11" s="7">
        <v>0</v>
      </c>
      <c r="F11" s="7">
        <v>11</v>
      </c>
      <c r="G11" s="7">
        <v>0</v>
      </c>
      <c r="H11" s="7">
        <v>114</v>
      </c>
      <c r="I11" s="8">
        <f t="shared" si="0"/>
        <v>148</v>
      </c>
      <c r="J11" s="7">
        <v>0</v>
      </c>
      <c r="K11" s="7">
        <v>0</v>
      </c>
      <c r="L11" s="7">
        <v>0</v>
      </c>
      <c r="M11" s="8">
        <f t="shared" si="1"/>
        <v>0</v>
      </c>
      <c r="N11" s="9">
        <f t="shared" si="2"/>
        <v>1284</v>
      </c>
      <c r="O11" s="38"/>
    </row>
    <row r="12" spans="1:15" ht="15" customHeight="1" x14ac:dyDescent="0.3">
      <c r="A12" s="5" t="s">
        <v>28</v>
      </c>
      <c r="B12" s="6">
        <v>1142</v>
      </c>
      <c r="C12" s="7">
        <v>27</v>
      </c>
      <c r="D12" s="7">
        <v>19</v>
      </c>
      <c r="E12" s="7">
        <v>0</v>
      </c>
      <c r="F12" s="7">
        <v>11</v>
      </c>
      <c r="G12" s="7">
        <v>0</v>
      </c>
      <c r="H12" s="7">
        <v>7</v>
      </c>
      <c r="I12" s="8">
        <f t="shared" si="0"/>
        <v>64</v>
      </c>
      <c r="J12" s="7">
        <v>0</v>
      </c>
      <c r="K12" s="7">
        <v>0</v>
      </c>
      <c r="L12" s="7">
        <v>0</v>
      </c>
      <c r="M12" s="8">
        <f t="shared" si="1"/>
        <v>0</v>
      </c>
      <c r="N12" s="9">
        <f t="shared" si="2"/>
        <v>1206</v>
      </c>
      <c r="O12" s="38"/>
    </row>
    <row r="13" spans="1:15" ht="15" customHeight="1" x14ac:dyDescent="0.3">
      <c r="A13" s="5" t="s">
        <v>29</v>
      </c>
      <c r="B13" s="6">
        <v>2038</v>
      </c>
      <c r="C13" s="7">
        <v>48</v>
      </c>
      <c r="D13" s="7">
        <v>3</v>
      </c>
      <c r="E13" s="7">
        <v>0</v>
      </c>
      <c r="F13" s="7">
        <v>7</v>
      </c>
      <c r="G13" s="7">
        <v>0</v>
      </c>
      <c r="H13" s="7">
        <v>17</v>
      </c>
      <c r="I13" s="8">
        <f t="shared" si="0"/>
        <v>75</v>
      </c>
      <c r="J13" s="7">
        <v>0</v>
      </c>
      <c r="K13" s="7">
        <v>0</v>
      </c>
      <c r="L13" s="7">
        <v>0</v>
      </c>
      <c r="M13" s="8">
        <f t="shared" si="1"/>
        <v>0</v>
      </c>
      <c r="N13" s="9">
        <f t="shared" si="2"/>
        <v>2113</v>
      </c>
      <c r="O13" s="38"/>
    </row>
    <row r="14" spans="1:15" x14ac:dyDescent="0.3">
      <c r="A14" s="5" t="s">
        <v>30</v>
      </c>
      <c r="B14" s="6">
        <v>3469</v>
      </c>
      <c r="C14" s="7">
        <v>71</v>
      </c>
      <c r="D14" s="7">
        <v>1340</v>
      </c>
      <c r="E14" s="7">
        <v>0</v>
      </c>
      <c r="F14" s="7">
        <v>7</v>
      </c>
      <c r="G14" s="7">
        <v>0</v>
      </c>
      <c r="H14" s="7">
        <v>0</v>
      </c>
      <c r="I14" s="8">
        <f t="shared" si="0"/>
        <v>1418</v>
      </c>
      <c r="J14" s="7">
        <v>0</v>
      </c>
      <c r="K14" s="7">
        <v>0</v>
      </c>
      <c r="L14" s="7">
        <v>8</v>
      </c>
      <c r="M14" s="8">
        <f t="shared" si="1"/>
        <v>8</v>
      </c>
      <c r="N14" s="9">
        <f t="shared" si="2"/>
        <v>4879</v>
      </c>
      <c r="O14" s="38"/>
    </row>
    <row r="15" spans="1:15" x14ac:dyDescent="0.3">
      <c r="A15" s="5" t="s">
        <v>31</v>
      </c>
      <c r="B15" s="6">
        <v>32247</v>
      </c>
      <c r="C15" s="7">
        <v>1074</v>
      </c>
      <c r="D15" s="7">
        <v>31</v>
      </c>
      <c r="E15" s="7">
        <v>0</v>
      </c>
      <c r="F15" s="7">
        <v>95</v>
      </c>
      <c r="G15" s="7">
        <v>0</v>
      </c>
      <c r="H15" s="7">
        <v>0</v>
      </c>
      <c r="I15" s="8">
        <f t="shared" si="0"/>
        <v>1200</v>
      </c>
      <c r="J15" s="7">
        <v>0</v>
      </c>
      <c r="K15" s="7">
        <v>0</v>
      </c>
      <c r="L15" s="7">
        <v>87</v>
      </c>
      <c r="M15" s="8">
        <f t="shared" si="1"/>
        <v>87</v>
      </c>
      <c r="N15" s="9">
        <f t="shared" si="2"/>
        <v>33360</v>
      </c>
      <c r="O15" s="38"/>
    </row>
    <row r="16" spans="1:15" x14ac:dyDescent="0.3">
      <c r="A16" s="5" t="s">
        <v>32</v>
      </c>
      <c r="B16" s="6">
        <v>9294</v>
      </c>
      <c r="C16" s="7">
        <v>140</v>
      </c>
      <c r="D16" s="7">
        <v>0</v>
      </c>
      <c r="E16" s="7">
        <v>0</v>
      </c>
      <c r="F16" s="7">
        <v>19</v>
      </c>
      <c r="G16" s="7">
        <v>0</v>
      </c>
      <c r="H16" s="7"/>
      <c r="I16" s="8">
        <f t="shared" si="0"/>
        <v>159</v>
      </c>
      <c r="J16" s="7">
        <v>0</v>
      </c>
      <c r="K16" s="7">
        <v>0</v>
      </c>
      <c r="L16" s="7">
        <v>43</v>
      </c>
      <c r="M16" s="8">
        <f t="shared" si="1"/>
        <v>43</v>
      </c>
      <c r="N16" s="9">
        <f t="shared" si="2"/>
        <v>9410</v>
      </c>
      <c r="O16" s="38"/>
    </row>
    <row r="17" spans="1:15" x14ac:dyDescent="0.3">
      <c r="A17" s="10" t="s">
        <v>33</v>
      </c>
      <c r="B17" s="9">
        <f>SUM(B7:B16)</f>
        <v>70794</v>
      </c>
      <c r="C17" s="9">
        <f t="shared" ref="C17:H17" si="3">SUM(C7:C16)</f>
        <v>1907</v>
      </c>
      <c r="D17" s="9">
        <f t="shared" si="3"/>
        <v>1551</v>
      </c>
      <c r="E17" s="9">
        <f t="shared" si="3"/>
        <v>0</v>
      </c>
      <c r="F17" s="9">
        <f t="shared" si="3"/>
        <v>217</v>
      </c>
      <c r="G17" s="9">
        <f t="shared" si="3"/>
        <v>0</v>
      </c>
      <c r="H17" s="9">
        <f t="shared" si="3"/>
        <v>173</v>
      </c>
      <c r="I17" s="9">
        <f>SUM(I7:I16)</f>
        <v>3848</v>
      </c>
      <c r="J17" s="9">
        <f t="shared" ref="J17" si="4">SUM(J7:J16)</f>
        <v>0</v>
      </c>
      <c r="K17" s="9">
        <f t="shared" ref="K17:L17" si="5">SUM(K7:K16)</f>
        <v>0</v>
      </c>
      <c r="L17" s="9">
        <f t="shared" si="5"/>
        <v>173</v>
      </c>
      <c r="M17" s="9">
        <f t="shared" ref="M17" si="6">SUM(M7:M16)</f>
        <v>173</v>
      </c>
      <c r="N17" s="9">
        <f t="shared" si="2"/>
        <v>74469</v>
      </c>
      <c r="O17" s="38"/>
    </row>
    <row r="18" spans="1:15" x14ac:dyDescent="0.3">
      <c r="A18" s="47" t="s">
        <v>34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8"/>
    </row>
    <row r="19" spans="1:15" ht="30" customHeight="1" x14ac:dyDescent="0.3">
      <c r="A19" s="46" t="str">
        <f>Sistem!B5</f>
        <v>Tabloya ait notlarınızı bu alana giriniz. (En Fazla 1000 karakter)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5" ht="15" customHeight="1" x14ac:dyDescent="0.3"/>
    <row r="21" spans="1:15" x14ac:dyDescent="0.3">
      <c r="A21" s="49" t="s">
        <v>35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1:15" x14ac:dyDescent="0.3">
      <c r="A22" s="43" t="s">
        <v>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</row>
    <row r="23" spans="1:15" x14ac:dyDescent="0.3">
      <c r="A23" s="43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5" x14ac:dyDescent="0.3">
      <c r="A24" s="43" t="s">
        <v>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1:15" x14ac:dyDescent="0.3">
      <c r="A25" s="35" t="s">
        <v>39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</row>
    <row r="26" spans="1:15" x14ac:dyDescent="0.3">
      <c r="A26" s="35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</sheetData>
  <sheetProtection algorithmName="SHA-512" hashValue="gjLveJ2cZq+frfViDR1P5cTZEA3uSD1EsCGAY+kfRFuN6vvBSu4YSZ/DPor7LleBtYEt4pIqP4KQyDH3v0R5tw==" saltValue="HlfksvJHrvhjltfWHJT/9g==" spinCount="100000" sheet="1" objects="1" scenarios="1"/>
  <mergeCells count="27">
    <mergeCell ref="A1:N1"/>
    <mergeCell ref="A2:N2"/>
    <mergeCell ref="A21:N21"/>
    <mergeCell ref="A22:N22"/>
    <mergeCell ref="A23:N23"/>
    <mergeCell ref="A3:A6"/>
    <mergeCell ref="B3:B6"/>
    <mergeCell ref="C4:I4"/>
    <mergeCell ref="C5:D5"/>
    <mergeCell ref="E5:E6"/>
    <mergeCell ref="F5:F6"/>
    <mergeCell ref="I5:I6"/>
    <mergeCell ref="K5:K6"/>
    <mergeCell ref="M5:M6"/>
    <mergeCell ref="N3:N6"/>
    <mergeCell ref="A26:N26"/>
    <mergeCell ref="O3:O18"/>
    <mergeCell ref="C3:M3"/>
    <mergeCell ref="J4:M4"/>
    <mergeCell ref="J5:J6"/>
    <mergeCell ref="A24:N24"/>
    <mergeCell ref="A19:N19"/>
    <mergeCell ref="A18:N18"/>
    <mergeCell ref="G5:G6"/>
    <mergeCell ref="H5:H6"/>
    <mergeCell ref="L5:L6"/>
    <mergeCell ref="A25:N25"/>
  </mergeCells>
  <dataValidations count="6">
    <dataValidation type="whole" operator="greaterThanOrEqual" allowBlank="1" showInputMessage="1" showErrorMessage="1" sqref="C7:H16">
      <formula1>0</formula1>
    </dataValidation>
    <dataValidation operator="greaterThanOrEqual" allowBlank="1" showInputMessage="1" showErrorMessage="1" sqref="N7"/>
    <dataValidation type="textLength" operator="lessThan" allowBlank="1" showInputMessage="1" showErrorMessage="1" sqref="A19">
      <formula1>1000</formula1>
    </dataValidation>
    <dataValidation type="whole" showInputMessage="1" showErrorMessage="1" sqref="J7:J16">
      <formula1>0</formula1>
      <formula2>B7+I7</formula2>
    </dataValidation>
    <dataValidation type="whole" allowBlank="1" showInputMessage="1" showErrorMessage="1" sqref="K7:K16">
      <formula1>0</formula1>
      <formula2>B7+I7</formula2>
    </dataValidation>
    <dataValidation type="whole" allowBlank="1" showInputMessage="1" showErrorMessage="1" sqref="L7:L16">
      <formula1>0</formula1>
      <formula2>B7+I7</formula2>
    </dataValidation>
  </dataValidations>
  <pageMargins left="0.7" right="0.7" top="0.75" bottom="0.75" header="0.3" footer="0.3"/>
  <pageSetup paperSize="9" orientation="landscape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zoomScaleSheetLayoutView="100" workbookViewId="0">
      <selection activeCell="G6" sqref="G6"/>
    </sheetView>
  </sheetViews>
  <sheetFormatPr defaultColWidth="9.109375" defaultRowHeight="14.4" x14ac:dyDescent="0.3"/>
  <cols>
    <col min="1" max="1" width="14.33203125" style="2" customWidth="1"/>
    <col min="2" max="2" width="21.6640625" style="2" customWidth="1"/>
    <col min="3" max="3" width="23.88671875" style="2" customWidth="1"/>
    <col min="4" max="7" width="9.109375" style="2"/>
    <col min="8" max="8" width="45.6640625" style="2" customWidth="1"/>
    <col min="9" max="16384" width="9.109375" style="2"/>
  </cols>
  <sheetData>
    <row r="1" spans="1:8" ht="30" customHeight="1" x14ac:dyDescent="0.3">
      <c r="A1" s="48" t="str">
        <f>Sistem!B1</f>
        <v>Kayseri 75.Yıl İl Halk Kütüphanesi Müdürlüğü</v>
      </c>
      <c r="B1" s="48"/>
      <c r="C1" s="48"/>
      <c r="D1" s="48"/>
      <c r="E1" s="48"/>
      <c r="F1" s="48"/>
      <c r="G1" s="48"/>
    </row>
    <row r="2" spans="1:8" ht="15" customHeight="1" x14ac:dyDescent="0.3">
      <c r="A2" s="48" t="str">
        <f>"Tablo 10: Ödünç Verilen Materyal Sayısı "&amp;Sistem!B6</f>
        <v>Tablo 10: Ödünç Verilen Materyal Sayısı (2017 2. Dönem)</v>
      </c>
      <c r="B2" s="48"/>
      <c r="C2" s="48"/>
      <c r="D2" s="48"/>
      <c r="E2" s="48"/>
      <c r="F2" s="48"/>
      <c r="G2" s="48"/>
    </row>
    <row r="3" spans="1:8" ht="15" customHeight="1" x14ac:dyDescent="0.3">
      <c r="A3" s="129"/>
      <c r="B3" s="139"/>
      <c r="C3" s="130"/>
      <c r="D3" s="138" t="s">
        <v>127</v>
      </c>
      <c r="E3" s="138"/>
      <c r="F3" s="138" t="s">
        <v>128</v>
      </c>
      <c r="G3" s="138"/>
      <c r="H3" s="38" t="str">
        <f>"Bu tabloda sadece geçerli dönemde "&amp;Sistem!B6&amp;" kütüphaneniz tarafından ödünç verilen materyal sayılarını ilgili alanlara giriniz. Önceki dönemde ("&amp;Sistem!B9&amp;") ödünç verilen materyal sayılarını dahil etmeyiniz."</f>
        <v>Bu tabloda sadece geçerli dönemde (2017 2. Dönem) kütüphaneniz tarafından ödünç verilen materyal sayılarını ilgili alanlara giriniz. Önceki dönemde (2017 1. Dönem) ödünç verilen materyal sayılarını dahil etmeyiniz.</v>
      </c>
    </row>
    <row r="4" spans="1:8" x14ac:dyDescent="0.3">
      <c r="A4" s="140"/>
      <c r="B4" s="141"/>
      <c r="C4" s="142"/>
      <c r="D4" s="21" t="s">
        <v>129</v>
      </c>
      <c r="E4" s="21" t="s">
        <v>130</v>
      </c>
      <c r="F4" s="21" t="s">
        <v>129</v>
      </c>
      <c r="G4" s="21" t="s">
        <v>130</v>
      </c>
      <c r="H4" s="38"/>
    </row>
    <row r="5" spans="1:8" ht="15.75" customHeight="1" x14ac:dyDescent="0.3">
      <c r="A5" s="70" t="s">
        <v>156</v>
      </c>
      <c r="B5" s="70" t="s">
        <v>132</v>
      </c>
      <c r="C5" s="12" t="s">
        <v>133</v>
      </c>
      <c r="D5" s="11">
        <v>7545</v>
      </c>
      <c r="E5" s="11">
        <v>15670</v>
      </c>
      <c r="F5" s="11">
        <v>6414</v>
      </c>
      <c r="G5" s="11">
        <v>9159</v>
      </c>
      <c r="H5" s="38"/>
    </row>
    <row r="6" spans="1:8" ht="15.75" customHeight="1" x14ac:dyDescent="0.3">
      <c r="A6" s="70"/>
      <c r="B6" s="70"/>
      <c r="C6" s="12" t="s">
        <v>134</v>
      </c>
      <c r="D6" s="11">
        <v>1</v>
      </c>
      <c r="E6" s="11">
        <v>1</v>
      </c>
      <c r="F6" s="11">
        <v>1</v>
      </c>
      <c r="G6" s="11">
        <v>1</v>
      </c>
      <c r="H6" s="38"/>
    </row>
    <row r="7" spans="1:8" x14ac:dyDescent="0.3">
      <c r="A7" s="70"/>
      <c r="B7" s="70"/>
      <c r="C7" s="12" t="s">
        <v>135</v>
      </c>
      <c r="D7" s="11">
        <v>0</v>
      </c>
      <c r="E7" s="11">
        <v>0</v>
      </c>
      <c r="F7" s="11">
        <v>0</v>
      </c>
      <c r="G7" s="11">
        <v>0</v>
      </c>
      <c r="H7" s="38"/>
    </row>
    <row r="8" spans="1:8" x14ac:dyDescent="0.3">
      <c r="A8" s="70"/>
      <c r="B8" s="70" t="s">
        <v>161</v>
      </c>
      <c r="C8" s="12" t="s">
        <v>133</v>
      </c>
      <c r="D8" s="11">
        <v>0</v>
      </c>
      <c r="E8" s="11">
        <v>0</v>
      </c>
      <c r="F8" s="11">
        <v>0</v>
      </c>
      <c r="G8" s="11">
        <v>0</v>
      </c>
      <c r="H8" s="38"/>
    </row>
    <row r="9" spans="1:8" x14ac:dyDescent="0.3">
      <c r="A9" s="70"/>
      <c r="B9" s="70"/>
      <c r="C9" s="12" t="s">
        <v>134</v>
      </c>
      <c r="D9" s="11">
        <v>0</v>
      </c>
      <c r="E9" s="11">
        <v>0</v>
      </c>
      <c r="F9" s="11">
        <v>0</v>
      </c>
      <c r="G9" s="11">
        <v>0</v>
      </c>
      <c r="H9" s="38"/>
    </row>
    <row r="10" spans="1:8" x14ac:dyDescent="0.3">
      <c r="A10" s="70"/>
      <c r="B10" s="70"/>
      <c r="C10" s="12" t="s">
        <v>135</v>
      </c>
      <c r="D10" s="11">
        <v>0</v>
      </c>
      <c r="E10" s="11">
        <v>0</v>
      </c>
      <c r="F10" s="11">
        <v>0</v>
      </c>
      <c r="G10" s="11">
        <v>0</v>
      </c>
      <c r="H10" s="38"/>
    </row>
    <row r="11" spans="1:8" x14ac:dyDescent="0.3">
      <c r="A11" s="70"/>
      <c r="B11" s="70" t="s">
        <v>136</v>
      </c>
      <c r="C11" s="12" t="s">
        <v>133</v>
      </c>
      <c r="D11" s="11">
        <v>0</v>
      </c>
      <c r="E11" s="11">
        <v>0</v>
      </c>
      <c r="F11" s="11">
        <v>0</v>
      </c>
      <c r="G11" s="11">
        <v>0</v>
      </c>
      <c r="H11" s="38"/>
    </row>
    <row r="12" spans="1:8" x14ac:dyDescent="0.3">
      <c r="A12" s="70"/>
      <c r="B12" s="70"/>
      <c r="C12" s="12" t="s">
        <v>134</v>
      </c>
      <c r="D12" s="11">
        <v>0</v>
      </c>
      <c r="E12" s="11">
        <v>0</v>
      </c>
      <c r="F12" s="11">
        <v>0</v>
      </c>
      <c r="G12" s="11">
        <v>0</v>
      </c>
      <c r="H12" s="38"/>
    </row>
    <row r="13" spans="1:8" x14ac:dyDescent="0.3">
      <c r="A13" s="70"/>
      <c r="B13" s="70"/>
      <c r="C13" s="12" t="s">
        <v>135</v>
      </c>
      <c r="D13" s="11">
        <v>0</v>
      </c>
      <c r="E13" s="11">
        <v>0</v>
      </c>
      <c r="F13" s="11">
        <v>0</v>
      </c>
      <c r="G13" s="11">
        <v>0</v>
      </c>
      <c r="H13" s="38"/>
    </row>
    <row r="14" spans="1:8" x14ac:dyDescent="0.3">
      <c r="A14" s="137" t="s">
        <v>162</v>
      </c>
      <c r="B14" s="137"/>
      <c r="C14" s="137"/>
      <c r="D14" s="26">
        <f t="shared" ref="D14:G14" si="0">SUM(D5:D13)</f>
        <v>7546</v>
      </c>
      <c r="E14" s="26">
        <f t="shared" si="0"/>
        <v>15671</v>
      </c>
      <c r="F14" s="26">
        <f t="shared" si="0"/>
        <v>6415</v>
      </c>
      <c r="G14" s="26">
        <f t="shared" si="0"/>
        <v>9160</v>
      </c>
      <c r="H14" s="38"/>
    </row>
    <row r="15" spans="1:8" ht="15" customHeight="1" x14ac:dyDescent="0.3">
      <c r="A15" s="70" t="s">
        <v>137</v>
      </c>
      <c r="B15" s="70"/>
      <c r="C15" s="12" t="s">
        <v>133</v>
      </c>
      <c r="D15" s="11">
        <v>912</v>
      </c>
      <c r="E15" s="11">
        <v>2174</v>
      </c>
      <c r="F15" s="11">
        <v>243</v>
      </c>
      <c r="G15" s="11">
        <v>403</v>
      </c>
      <c r="H15" s="38"/>
    </row>
    <row r="16" spans="1:8" ht="15" customHeight="1" x14ac:dyDescent="0.3">
      <c r="A16" s="70"/>
      <c r="B16" s="70"/>
      <c r="C16" s="12" t="s">
        <v>134</v>
      </c>
      <c r="D16" s="11">
        <v>0</v>
      </c>
      <c r="E16" s="11">
        <v>0</v>
      </c>
      <c r="F16" s="11">
        <v>0</v>
      </c>
      <c r="G16" s="11">
        <v>0</v>
      </c>
      <c r="H16" s="38"/>
    </row>
    <row r="17" spans="1:8" x14ac:dyDescent="0.3">
      <c r="A17" s="70"/>
      <c r="B17" s="70"/>
      <c r="C17" s="12" t="s">
        <v>135</v>
      </c>
      <c r="D17" s="11">
        <v>0</v>
      </c>
      <c r="E17" s="11">
        <v>0</v>
      </c>
      <c r="F17" s="11">
        <v>0</v>
      </c>
      <c r="G17" s="11">
        <v>0</v>
      </c>
      <c r="H17" s="38"/>
    </row>
    <row r="18" spans="1:8" x14ac:dyDescent="0.3">
      <c r="A18" s="137" t="s">
        <v>163</v>
      </c>
      <c r="B18" s="137"/>
      <c r="C18" s="137"/>
      <c r="D18" s="26">
        <f t="shared" ref="D18:G18" si="1">SUM(D15:D17)</f>
        <v>912</v>
      </c>
      <c r="E18" s="26">
        <f t="shared" si="1"/>
        <v>2174</v>
      </c>
      <c r="F18" s="26">
        <f t="shared" si="1"/>
        <v>243</v>
      </c>
      <c r="G18" s="26">
        <f t="shared" si="1"/>
        <v>403</v>
      </c>
      <c r="H18" s="38"/>
    </row>
    <row r="19" spans="1:8" x14ac:dyDescent="0.3">
      <c r="A19" s="124" t="s">
        <v>18</v>
      </c>
      <c r="B19" s="124"/>
      <c r="C19" s="124"/>
      <c r="D19" s="9">
        <f t="shared" ref="D19:G19" si="2">D14+D18</f>
        <v>8458</v>
      </c>
      <c r="E19" s="9">
        <f t="shared" si="2"/>
        <v>17845</v>
      </c>
      <c r="F19" s="9">
        <f t="shared" si="2"/>
        <v>6658</v>
      </c>
      <c r="G19" s="9">
        <f t="shared" si="2"/>
        <v>9563</v>
      </c>
      <c r="H19" s="38"/>
    </row>
    <row r="20" spans="1:8" x14ac:dyDescent="0.3">
      <c r="A20" s="124" t="s">
        <v>144</v>
      </c>
      <c r="B20" s="124"/>
      <c r="C20" s="124"/>
      <c r="D20" s="108">
        <f>D19+E19+F19+G19</f>
        <v>42524</v>
      </c>
      <c r="E20" s="108"/>
      <c r="F20" s="108"/>
      <c r="G20" s="109"/>
      <c r="H20" s="38"/>
    </row>
    <row r="21" spans="1:8" x14ac:dyDescent="0.3">
      <c r="A21" s="80" t="s">
        <v>34</v>
      </c>
      <c r="B21" s="80"/>
      <c r="C21" s="80"/>
      <c r="D21" s="80"/>
      <c r="E21" s="80"/>
      <c r="F21" s="80"/>
      <c r="G21" s="80"/>
      <c r="H21" s="38"/>
    </row>
    <row r="22" spans="1:8" ht="30" customHeight="1" x14ac:dyDescent="0.3">
      <c r="A22" s="46" t="str">
        <f>Sistem!B5</f>
        <v>Tabloya ait notlarınızı bu alana giriniz. (En Fazla 1000 karakter)</v>
      </c>
      <c r="B22" s="46"/>
      <c r="C22" s="46"/>
      <c r="D22" s="46"/>
      <c r="E22" s="46"/>
      <c r="F22" s="46"/>
      <c r="G22" s="46"/>
      <c r="H22" s="38"/>
    </row>
    <row r="24" spans="1:8" ht="30" customHeight="1" x14ac:dyDescent="0.3">
      <c r="A24" s="134" t="s">
        <v>164</v>
      </c>
      <c r="B24" s="135"/>
      <c r="C24" s="135"/>
      <c r="D24" s="135"/>
      <c r="E24" s="135"/>
      <c r="F24" s="135"/>
      <c r="G24" s="136"/>
    </row>
  </sheetData>
  <sheetProtection algorithmName="SHA-512" hashValue="TJmBU5ad+Lapj1Bi/51tHKTc1s4cOLopSC43sg93TZQLe7rcCRFgULKRyEWnui++Lcp8ssoNGNWUI4OsTIWPmg==" saltValue="YxyaJM3rbf4A5Tz7M2S8Wg==" spinCount="100000" sheet="1" objects="1" scenarios="1"/>
  <mergeCells count="19">
    <mergeCell ref="A22:G22"/>
    <mergeCell ref="A1:G1"/>
    <mergeCell ref="A2:G2"/>
    <mergeCell ref="H3:H22"/>
    <mergeCell ref="A24:G24"/>
    <mergeCell ref="A14:C14"/>
    <mergeCell ref="A18:C18"/>
    <mergeCell ref="D20:G20"/>
    <mergeCell ref="B8:B10"/>
    <mergeCell ref="A15:B17"/>
    <mergeCell ref="A19:C19"/>
    <mergeCell ref="A20:C20"/>
    <mergeCell ref="B5:B7"/>
    <mergeCell ref="D3:E3"/>
    <mergeCell ref="F3:G3"/>
    <mergeCell ref="A3:C4"/>
    <mergeCell ref="A5:A13"/>
    <mergeCell ref="B11:B13"/>
    <mergeCell ref="A21:G21"/>
  </mergeCells>
  <dataValidations count="2">
    <dataValidation type="textLength" operator="lessThan" allowBlank="1" showInputMessage="1" showErrorMessage="1" sqref="A22">
      <formula1>1000</formula1>
    </dataValidation>
    <dataValidation type="whole" operator="greaterThanOrEqual" allowBlank="1" showInputMessage="1" showErrorMessage="1" sqref="D5:G18">
      <formula1>0</formula1>
    </dataValidation>
  </dataValidations>
  <pageMargins left="0.7" right="0.7" top="0.75" bottom="0.75" header="0.3" footer="0.3"/>
  <pageSetup paperSize="9" orientation="landscape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zoomScaleSheetLayoutView="100" workbookViewId="0">
      <selection activeCell="E9" sqref="E9"/>
    </sheetView>
  </sheetViews>
  <sheetFormatPr defaultColWidth="9.109375" defaultRowHeight="14.4" x14ac:dyDescent="0.3"/>
  <cols>
    <col min="1" max="1" width="38" style="2" customWidth="1"/>
    <col min="2" max="2" width="23.5546875" style="2" customWidth="1"/>
    <col min="3" max="3" width="14.33203125" style="2" customWidth="1"/>
    <col min="4" max="4" width="12.6640625" style="2" customWidth="1"/>
    <col min="5" max="5" width="12.88671875" style="2" customWidth="1"/>
    <col min="6" max="6" width="12" style="2" customWidth="1"/>
    <col min="7" max="7" width="13" style="2" customWidth="1"/>
    <col min="8" max="8" width="45.6640625" style="2" customWidth="1"/>
    <col min="9" max="16384" width="9.109375" style="2"/>
  </cols>
  <sheetData>
    <row r="1" spans="1:8" ht="30" customHeight="1" x14ac:dyDescent="0.3">
      <c r="A1" s="48" t="str">
        <f>Sistem!B1</f>
        <v>Kayseri 75.Yıl İl Halk Kütüphanesi Müdürlüğü</v>
      </c>
      <c r="B1" s="48"/>
      <c r="C1" s="48"/>
      <c r="D1" s="48"/>
      <c r="E1" s="48"/>
      <c r="F1" s="48"/>
      <c r="G1" s="48"/>
    </row>
    <row r="2" spans="1:8" ht="15" customHeight="1" x14ac:dyDescent="0.3">
      <c r="A2" s="48" t="str">
        <f>"Tablo 11: Personel Durumu "&amp;Sistem!B27</f>
        <v>Tablo 11: Personel Durumu (2017 Yıl Sonu)</v>
      </c>
      <c r="B2" s="48"/>
      <c r="C2" s="48"/>
      <c r="D2" s="48"/>
      <c r="E2" s="48"/>
      <c r="F2" s="48"/>
      <c r="G2" s="48"/>
    </row>
    <row r="3" spans="1:8" ht="60" customHeight="1" x14ac:dyDescent="0.3">
      <c r="A3" s="5" t="s">
        <v>165</v>
      </c>
      <c r="B3" s="5" t="s">
        <v>166</v>
      </c>
      <c r="C3" s="5" t="s">
        <v>167</v>
      </c>
      <c r="D3" s="5" t="s">
        <v>168</v>
      </c>
      <c r="E3" s="5" t="s">
        <v>169</v>
      </c>
      <c r="F3" s="5" t="s">
        <v>170</v>
      </c>
      <c r="G3" s="5" t="s">
        <v>18</v>
      </c>
      <c r="H3" s="38" t="str">
        <f>"Bu tabloda geçerli dönem "&amp;Sistem!B27&amp;" itibariyle kütüphanede görev yapan mevcut personel sayısını ilgili alanlara giriniz."</f>
        <v>Bu tabloda geçerli dönem (2017 Yıl Sonu) itibariyle kütüphanede görev yapan mevcut personel sayısını ilgili alanlara giriniz.</v>
      </c>
    </row>
    <row r="4" spans="1:8" x14ac:dyDescent="0.3">
      <c r="A4" s="5" t="s">
        <v>171</v>
      </c>
      <c r="B4" s="11">
        <v>3</v>
      </c>
      <c r="C4" s="11">
        <v>8</v>
      </c>
      <c r="D4" s="11">
        <v>3</v>
      </c>
      <c r="E4" s="11">
        <v>0</v>
      </c>
      <c r="F4" s="11">
        <v>0</v>
      </c>
      <c r="G4" s="9">
        <f t="shared" ref="G4:G13" si="0">SUM(B4:F4)</f>
        <v>14</v>
      </c>
      <c r="H4" s="38"/>
    </row>
    <row r="5" spans="1:8" x14ac:dyDescent="0.3">
      <c r="A5" s="5" t="s">
        <v>172</v>
      </c>
      <c r="B5" s="11">
        <v>2</v>
      </c>
      <c r="C5" s="11">
        <v>0</v>
      </c>
      <c r="D5" s="11">
        <v>0</v>
      </c>
      <c r="E5" s="11">
        <v>0</v>
      </c>
      <c r="F5" s="11">
        <v>0</v>
      </c>
      <c r="G5" s="9">
        <f t="shared" si="0"/>
        <v>2</v>
      </c>
      <c r="H5" s="38"/>
    </row>
    <row r="6" spans="1:8" x14ac:dyDescent="0.3">
      <c r="A6" s="5" t="s">
        <v>173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9">
        <f t="shared" si="0"/>
        <v>1</v>
      </c>
      <c r="H6" s="38"/>
    </row>
    <row r="7" spans="1:8" x14ac:dyDescent="0.3">
      <c r="A7" s="5" t="s">
        <v>174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9">
        <f t="shared" si="0"/>
        <v>0</v>
      </c>
      <c r="H7" s="38"/>
    </row>
    <row r="8" spans="1:8" x14ac:dyDescent="0.3">
      <c r="A8" s="5" t="s">
        <v>175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9">
        <f t="shared" si="0"/>
        <v>0</v>
      </c>
      <c r="H8" s="38"/>
    </row>
    <row r="9" spans="1:8" ht="28.8" x14ac:dyDescent="0.3">
      <c r="A9" s="5" t="s">
        <v>176</v>
      </c>
      <c r="B9" s="11">
        <v>0</v>
      </c>
      <c r="C9" s="11">
        <v>0</v>
      </c>
      <c r="D9" s="11">
        <v>1</v>
      </c>
      <c r="E9" s="11">
        <v>0</v>
      </c>
      <c r="F9" s="11">
        <v>0</v>
      </c>
      <c r="G9" s="9">
        <f t="shared" si="0"/>
        <v>1</v>
      </c>
      <c r="H9" s="38"/>
    </row>
    <row r="10" spans="1:8" x14ac:dyDescent="0.3">
      <c r="A10" s="5" t="s">
        <v>177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9">
        <f t="shared" si="0"/>
        <v>0</v>
      </c>
      <c r="H10" s="38"/>
    </row>
    <row r="11" spans="1:8" x14ac:dyDescent="0.3">
      <c r="A11" s="5" t="s">
        <v>178</v>
      </c>
      <c r="B11" s="11">
        <v>0</v>
      </c>
      <c r="C11" s="27"/>
      <c r="D11" s="27"/>
      <c r="E11" s="27"/>
      <c r="F11" s="27"/>
      <c r="G11" s="9">
        <f t="shared" si="0"/>
        <v>0</v>
      </c>
      <c r="H11" s="38"/>
    </row>
    <row r="12" spans="1:8" x14ac:dyDescent="0.3">
      <c r="A12" s="5" t="s">
        <v>18</v>
      </c>
      <c r="B12" s="9">
        <f>SUM(B4:B11)</f>
        <v>5</v>
      </c>
      <c r="C12" s="9">
        <f t="shared" ref="C12:F12" si="1">SUM(C4:C11)</f>
        <v>8</v>
      </c>
      <c r="D12" s="9">
        <f t="shared" si="1"/>
        <v>5</v>
      </c>
      <c r="E12" s="9">
        <f t="shared" si="1"/>
        <v>0</v>
      </c>
      <c r="F12" s="9">
        <f t="shared" si="1"/>
        <v>0</v>
      </c>
      <c r="G12" s="9">
        <f t="shared" si="0"/>
        <v>18</v>
      </c>
      <c r="H12" s="38"/>
    </row>
    <row r="13" spans="1:8" ht="43.2" x14ac:dyDescent="0.3">
      <c r="A13" s="5" t="s">
        <v>179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9">
        <f t="shared" si="0"/>
        <v>0</v>
      </c>
      <c r="H13" s="38"/>
    </row>
    <row r="14" spans="1:8" x14ac:dyDescent="0.3">
      <c r="A14" s="80" t="s">
        <v>34</v>
      </c>
      <c r="B14" s="80"/>
      <c r="C14" s="80"/>
      <c r="D14" s="80"/>
      <c r="E14" s="80"/>
      <c r="F14" s="80"/>
      <c r="G14" s="80"/>
      <c r="H14" s="38"/>
    </row>
    <row r="15" spans="1:8" ht="30" customHeight="1" x14ac:dyDescent="0.3">
      <c r="A15" s="46" t="str">
        <f>Sistem!B5</f>
        <v>Tabloya ait notlarınızı bu alana giriniz. (En Fazla 1000 karakter)</v>
      </c>
      <c r="B15" s="46"/>
      <c r="C15" s="46"/>
      <c r="D15" s="46"/>
      <c r="E15" s="46"/>
      <c r="F15" s="46"/>
      <c r="G15" s="46"/>
      <c r="H15" s="38"/>
    </row>
    <row r="17" spans="1:7" ht="15" customHeight="1" x14ac:dyDescent="0.3">
      <c r="A17" s="143" t="s">
        <v>180</v>
      </c>
      <c r="B17" s="144"/>
      <c r="C17" s="144"/>
      <c r="D17" s="144"/>
      <c r="E17" s="144"/>
      <c r="F17" s="144"/>
      <c r="G17" s="145"/>
    </row>
    <row r="18" spans="1:7" ht="15" customHeight="1" x14ac:dyDescent="0.3">
      <c r="A18" s="146" t="s">
        <v>181</v>
      </c>
      <c r="B18" s="147"/>
      <c r="C18" s="147"/>
      <c r="D18" s="147"/>
      <c r="E18" s="147"/>
      <c r="F18" s="147"/>
      <c r="G18" s="148"/>
    </row>
  </sheetData>
  <sheetProtection password="CE28" sheet="1" objects="1" scenarios="1"/>
  <mergeCells count="7">
    <mergeCell ref="H3:H15"/>
    <mergeCell ref="A17:G17"/>
    <mergeCell ref="A18:G18"/>
    <mergeCell ref="A1:G1"/>
    <mergeCell ref="A2:G2"/>
    <mergeCell ref="A14:G14"/>
    <mergeCell ref="A15:G15"/>
  </mergeCells>
  <dataValidations count="3">
    <dataValidation type="whole" operator="greaterThanOrEqual" allowBlank="1" showInputMessage="1" showErrorMessage="1" sqref="B4:F11 B13:F13">
      <formula1>0</formula1>
    </dataValidation>
    <dataValidation operator="greaterThanOrEqual" allowBlank="1" showInputMessage="1" showErrorMessage="1" sqref="G4:G13"/>
    <dataValidation type="textLength" operator="lessThan" allowBlank="1" showInputMessage="1" showErrorMessage="1" sqref="A15">
      <formula1>1000</formula1>
    </dataValidation>
  </dataValidations>
  <pageMargins left="0.7" right="0.7" top="0.75" bottom="0.75" header="0.3" footer="0.3"/>
  <pageSetup paperSize="9" orientation="landscape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0" workbookViewId="0">
      <selection activeCell="C60" sqref="C60"/>
    </sheetView>
  </sheetViews>
  <sheetFormatPr defaultRowHeight="14.4" x14ac:dyDescent="0.3"/>
  <cols>
    <col min="1" max="1" width="72.33203125" customWidth="1"/>
    <col min="2" max="2" width="13.109375" customWidth="1"/>
    <col min="4" max="4" width="13.109375" customWidth="1"/>
    <col min="5" max="5" width="26" customWidth="1"/>
    <col min="6" max="6" width="21.109375" customWidth="1"/>
    <col min="7" max="7" width="16.109375" customWidth="1"/>
  </cols>
  <sheetData>
    <row r="1" spans="1:10" x14ac:dyDescent="0.3">
      <c r="A1" t="s">
        <v>182</v>
      </c>
      <c r="B1" t="s">
        <v>183</v>
      </c>
    </row>
    <row r="2" spans="1:10" x14ac:dyDescent="0.3">
      <c r="A2" t="s">
        <v>184</v>
      </c>
      <c r="B2" t="b">
        <f>AND(('Tablo-1'!N17='Tablo-2'!D48),('Tablo-1'!N17='Tablo-5'!B5))</f>
        <v>1</v>
      </c>
    </row>
    <row r="3" spans="1:10" x14ac:dyDescent="0.3">
      <c r="A3" t="str">
        <f t="shared" ref="A3:A38" si="0">IF(I3=0, "Tablo 7 de bulunan ["&amp;E3&amp;" - "&amp;F3&amp;" - "&amp;G3&amp;" - "&amp;H3&amp;"] değeri 0 ise Tablo 10 a  ["&amp;D3&amp;" - "&amp;E3&amp;" - "&amp;F3&amp;" - "&amp;G3&amp;" - "&amp;H3&amp;"] değeri giremezsiniz","Tablo 10 da bulunan ["&amp;D3&amp;" - "&amp;E3&amp;" - "&amp;F3&amp;" - "&amp;G3&amp;" - "&amp;H3&amp;"] değeri("&amp;C3&amp;") Tablo 7 de bulunan ["&amp;E3&amp;" - "&amp;F3&amp;" - "&amp;G3&amp;" - "&amp;H3&amp;"] değerinden("&amp;I3&amp;") büyük veya eşit olmalıdır")</f>
        <v>Tablo 10 da bulunan [Yerleşik - Ödünç Verme Bölümünden - Kitap - Çocuk - E] değeri(7545) Tablo 7 de bulunan [Ödünç Verme Bölümünden - Kitap - Çocuk - E] değerinden(3698) büyük veya eşit olmalıdır</v>
      </c>
      <c r="B3" t="b">
        <f t="shared" ref="B3:B38" si="1">IF(I3&gt;0,C3&gt;=I3,C3=0)</f>
        <v>1</v>
      </c>
      <c r="C3" s="28">
        <f>'Veri-10'!G2</f>
        <v>7545</v>
      </c>
      <c r="D3" t="s">
        <v>156</v>
      </c>
      <c r="E3" t="s">
        <v>132</v>
      </c>
      <c r="F3" t="s">
        <v>133</v>
      </c>
      <c r="G3" t="s">
        <v>127</v>
      </c>
      <c r="H3" t="s">
        <v>129</v>
      </c>
      <c r="I3" s="28">
        <f>'Veri-7'!G2</f>
        <v>3698</v>
      </c>
      <c r="J3" s="28"/>
    </row>
    <row r="4" spans="1:10" x14ac:dyDescent="0.3">
      <c r="A4" t="str">
        <f t="shared" si="0"/>
        <v>Tablo 10 da bulunan [Yerleşik - Ödünç Verme Bölümünden - Kitap - Çocuk - K] değeri(15670) Tablo 7 de bulunan [Ödünç Verme Bölümünden - Kitap - Çocuk - K] değerinden(7573) büyük veya eşit olmalıdır</v>
      </c>
      <c r="B4" t="b">
        <f t="shared" si="1"/>
        <v>1</v>
      </c>
      <c r="C4" s="28">
        <f>'Veri-10'!G3</f>
        <v>15670</v>
      </c>
      <c r="D4" t="s">
        <v>156</v>
      </c>
      <c r="E4" t="s">
        <v>132</v>
      </c>
      <c r="F4" t="s">
        <v>133</v>
      </c>
      <c r="G4" t="s">
        <v>127</v>
      </c>
      <c r="H4" t="s">
        <v>130</v>
      </c>
      <c r="I4" s="28">
        <f>'Veri-7'!G3</f>
        <v>7573</v>
      </c>
      <c r="J4" s="28"/>
    </row>
    <row r="5" spans="1:10" x14ac:dyDescent="0.3">
      <c r="A5" t="str">
        <f t="shared" si="0"/>
        <v>Tablo 10 da bulunan [Yerleşik - Ödünç Verme Bölümünden - Kitap - Yetişkin - E] değeri(6414) Tablo 7 de bulunan [Ödünç Verme Bölümünden - Kitap - Yetişkin - E] değerinden(2854) büyük veya eşit olmalıdır</v>
      </c>
      <c r="B5" t="b">
        <f t="shared" si="1"/>
        <v>1</v>
      </c>
      <c r="C5" s="28">
        <f>'Veri-10'!G4</f>
        <v>6414</v>
      </c>
      <c r="D5" t="s">
        <v>156</v>
      </c>
      <c r="E5" t="s">
        <v>132</v>
      </c>
      <c r="F5" t="s">
        <v>133</v>
      </c>
      <c r="G5" t="s">
        <v>128</v>
      </c>
      <c r="H5" t="s">
        <v>129</v>
      </c>
      <c r="I5" s="28">
        <f>'Veri-7'!G4</f>
        <v>2854</v>
      </c>
      <c r="J5" s="28"/>
    </row>
    <row r="6" spans="1:10" x14ac:dyDescent="0.3">
      <c r="A6" t="str">
        <f t="shared" si="0"/>
        <v>Tablo 10 da bulunan [Yerleşik - Ödünç Verme Bölümünden - Kitap - Yetişkin - K] değeri(9159) Tablo 7 de bulunan [Ödünç Verme Bölümünden - Kitap - Yetişkin - K] değerinden(3937) büyük veya eşit olmalıdır</v>
      </c>
      <c r="B6" t="b">
        <f t="shared" si="1"/>
        <v>1</v>
      </c>
      <c r="C6" s="28">
        <f>'Veri-10'!G5</f>
        <v>9159</v>
      </c>
      <c r="D6" t="s">
        <v>156</v>
      </c>
      <c r="E6" t="s">
        <v>132</v>
      </c>
      <c r="F6" t="s">
        <v>133</v>
      </c>
      <c r="G6" t="s">
        <v>128</v>
      </c>
      <c r="H6" t="s">
        <v>130</v>
      </c>
      <c r="I6" s="28">
        <f>'Veri-7'!G5</f>
        <v>3937</v>
      </c>
      <c r="J6" s="28"/>
    </row>
    <row r="7" spans="1:10" x14ac:dyDescent="0.3">
      <c r="A7" t="str">
        <f t="shared" si="0"/>
        <v>Tablo 10 da bulunan [Yerleşik - Ödünç Verme Bölümünden - Kitap Dışı Materyal - Çocuk - E] değeri(1) Tablo 7 de bulunan [Ödünç Verme Bölümünden - Kitap Dışı Materyal - Çocuk - E] değerinden(1) büyük veya eşit olmalıdır</v>
      </c>
      <c r="B7" t="b">
        <f t="shared" si="1"/>
        <v>1</v>
      </c>
      <c r="C7" s="28">
        <f>'Veri-10'!G6</f>
        <v>1</v>
      </c>
      <c r="D7" t="s">
        <v>156</v>
      </c>
      <c r="E7" t="s">
        <v>132</v>
      </c>
      <c r="F7" t="s">
        <v>134</v>
      </c>
      <c r="G7" t="s">
        <v>127</v>
      </c>
      <c r="H7" t="s">
        <v>129</v>
      </c>
      <c r="I7" s="28">
        <f>'Veri-7'!G6</f>
        <v>1</v>
      </c>
      <c r="J7" s="28"/>
    </row>
    <row r="8" spans="1:10" x14ac:dyDescent="0.3">
      <c r="A8" t="str">
        <f t="shared" si="0"/>
        <v>Tablo 10 da bulunan [Yerleşik - Ödünç Verme Bölümünden - Kitap Dışı Materyal - Çocuk - K] değeri(1) Tablo 7 de bulunan [Ödünç Verme Bölümünden - Kitap Dışı Materyal - Çocuk - K] değerinden(1) büyük veya eşit olmalıdır</v>
      </c>
      <c r="B8" t="b">
        <f t="shared" si="1"/>
        <v>1</v>
      </c>
      <c r="C8" s="28">
        <f>'Veri-10'!G7</f>
        <v>1</v>
      </c>
      <c r="D8" t="s">
        <v>156</v>
      </c>
      <c r="E8" t="s">
        <v>132</v>
      </c>
      <c r="F8" t="s">
        <v>134</v>
      </c>
      <c r="G8" t="s">
        <v>127</v>
      </c>
      <c r="H8" t="s">
        <v>130</v>
      </c>
      <c r="I8" s="28">
        <f>'Veri-7'!G7</f>
        <v>1</v>
      </c>
      <c r="J8" s="28"/>
    </row>
    <row r="9" spans="1:10" x14ac:dyDescent="0.3">
      <c r="A9" t="str">
        <f t="shared" si="0"/>
        <v>Tablo 10 da bulunan [Yerleşik - Ödünç Verme Bölümünden - Kitap Dışı Materyal - Yetişkin - E] değeri(1) Tablo 7 de bulunan [Ödünç Verme Bölümünden - Kitap Dışı Materyal - Yetişkin - E] değerinden(1) büyük veya eşit olmalıdır</v>
      </c>
      <c r="B9" t="b">
        <f t="shared" si="1"/>
        <v>1</v>
      </c>
      <c r="C9" s="28">
        <f>'Veri-10'!G8</f>
        <v>1</v>
      </c>
      <c r="D9" t="s">
        <v>156</v>
      </c>
      <c r="E9" t="s">
        <v>132</v>
      </c>
      <c r="F9" t="s">
        <v>134</v>
      </c>
      <c r="G9" t="s">
        <v>128</v>
      </c>
      <c r="H9" t="s">
        <v>129</v>
      </c>
      <c r="I9" s="28">
        <f>'Veri-7'!G8</f>
        <v>1</v>
      </c>
      <c r="J9" s="28"/>
    </row>
    <row r="10" spans="1:10" x14ac:dyDescent="0.3">
      <c r="A10" t="str">
        <f t="shared" si="0"/>
        <v>Tablo 10 da bulunan [Yerleşik - Ödünç Verme Bölümünden - Kitap Dışı Materyal - Yetişkin - K] değeri(1) Tablo 7 de bulunan [Ödünç Verme Bölümünden - Kitap Dışı Materyal - Yetişkin - K] değerinden(1) büyük veya eşit olmalıdır</v>
      </c>
      <c r="B10" t="b">
        <f t="shared" si="1"/>
        <v>1</v>
      </c>
      <c r="C10" s="28">
        <f>'Veri-10'!G9</f>
        <v>1</v>
      </c>
      <c r="D10" t="s">
        <v>156</v>
      </c>
      <c r="E10" t="s">
        <v>132</v>
      </c>
      <c r="F10" t="s">
        <v>134</v>
      </c>
      <c r="G10" t="s">
        <v>128</v>
      </c>
      <c r="H10" t="s">
        <v>130</v>
      </c>
      <c r="I10" s="28">
        <f>'Veri-7'!G9</f>
        <v>1</v>
      </c>
      <c r="J10" s="28"/>
    </row>
    <row r="11" spans="1:10" x14ac:dyDescent="0.3">
      <c r="A11" t="str">
        <f t="shared" si="0"/>
        <v>Tablo 7 de bulunan [Ödünç Verme Bölümünden - Süreli Yayın - Çocuk - E] değeri 0 ise Tablo 10 a  [Yerleşik - Ödünç Verme Bölümünden - Süreli Yayın - Çocuk - E] değeri giremezsiniz</v>
      </c>
      <c r="B11" t="b">
        <f t="shared" si="1"/>
        <v>1</v>
      </c>
      <c r="C11" s="28">
        <f>'Veri-10'!G10</f>
        <v>0</v>
      </c>
      <c r="D11" t="s">
        <v>156</v>
      </c>
      <c r="E11" t="s">
        <v>132</v>
      </c>
      <c r="F11" t="s">
        <v>135</v>
      </c>
      <c r="G11" t="s">
        <v>127</v>
      </c>
      <c r="H11" t="s">
        <v>129</v>
      </c>
      <c r="I11" s="28">
        <f>'Veri-7'!G10</f>
        <v>0</v>
      </c>
      <c r="J11" s="28"/>
    </row>
    <row r="12" spans="1:10" x14ac:dyDescent="0.3">
      <c r="A12" t="str">
        <f t="shared" si="0"/>
        <v>Tablo 7 de bulunan [Ödünç Verme Bölümünden - Süreli Yayın - Çocuk - K] değeri 0 ise Tablo 10 a  [Yerleşik - Ödünç Verme Bölümünden - Süreli Yayın - Çocuk - K] değeri giremezsiniz</v>
      </c>
      <c r="B12" t="b">
        <f t="shared" si="1"/>
        <v>1</v>
      </c>
      <c r="C12" s="28">
        <f>'Veri-10'!G11</f>
        <v>0</v>
      </c>
      <c r="D12" t="s">
        <v>156</v>
      </c>
      <c r="E12" t="s">
        <v>132</v>
      </c>
      <c r="F12" t="s">
        <v>135</v>
      </c>
      <c r="G12" t="s">
        <v>127</v>
      </c>
      <c r="H12" t="s">
        <v>130</v>
      </c>
      <c r="I12" s="28">
        <f>'Veri-7'!G11</f>
        <v>0</v>
      </c>
      <c r="J12" s="28"/>
    </row>
    <row r="13" spans="1:10" x14ac:dyDescent="0.3">
      <c r="A13" t="str">
        <f t="shared" si="0"/>
        <v>Tablo 7 de bulunan [Ödünç Verme Bölümünden - Süreli Yayın - Yetişkin - E] değeri 0 ise Tablo 10 a  [Yerleşik - Ödünç Verme Bölümünden - Süreli Yayın - Yetişkin - E] değeri giremezsiniz</v>
      </c>
      <c r="B13" t="b">
        <f t="shared" si="1"/>
        <v>1</v>
      </c>
      <c r="C13" s="28">
        <f>'Veri-10'!G12</f>
        <v>0</v>
      </c>
      <c r="D13" t="s">
        <v>156</v>
      </c>
      <c r="E13" t="s">
        <v>132</v>
      </c>
      <c r="F13" t="s">
        <v>135</v>
      </c>
      <c r="G13" t="s">
        <v>128</v>
      </c>
      <c r="H13" t="s">
        <v>129</v>
      </c>
      <c r="I13" s="28">
        <f>'Veri-7'!G12</f>
        <v>0</v>
      </c>
      <c r="J13" s="28"/>
    </row>
    <row r="14" spans="1:10" x14ac:dyDescent="0.3">
      <c r="A14" t="str">
        <f t="shared" si="0"/>
        <v>Tablo 7 de bulunan [Ödünç Verme Bölümünden - Süreli Yayın - Yetişkin - K] değeri 0 ise Tablo 10 a  [Yerleşik - Ödünç Verme Bölümünden - Süreli Yayın - Yetişkin - K] değeri giremezsiniz</v>
      </c>
      <c r="B14" t="b">
        <f t="shared" si="1"/>
        <v>1</v>
      </c>
      <c r="C14" s="28">
        <f>'Veri-10'!G13</f>
        <v>0</v>
      </c>
      <c r="D14" t="s">
        <v>156</v>
      </c>
      <c r="E14" t="s">
        <v>132</v>
      </c>
      <c r="F14" t="s">
        <v>135</v>
      </c>
      <c r="G14" t="s">
        <v>128</v>
      </c>
      <c r="H14" t="s">
        <v>130</v>
      </c>
      <c r="I14" s="28">
        <f>'Veri-7'!G13</f>
        <v>0</v>
      </c>
      <c r="J14" s="28"/>
    </row>
    <row r="15" spans="1:10" x14ac:dyDescent="0.3">
      <c r="A15" t="str">
        <f t="shared" si="0"/>
        <v>Tablo 7 de bulunan [Görme Engelli Bölümünden - Kitap - Çocuk - E] değeri 0 ise Tablo 10 a  [Yerleşik - Görme Engelli Bölümünden - Kitap - Çocuk - E] değeri giremezsiniz</v>
      </c>
      <c r="B15" t="b">
        <f t="shared" si="1"/>
        <v>1</v>
      </c>
      <c r="C15" s="28">
        <f>'Veri-10'!G26</f>
        <v>0</v>
      </c>
      <c r="D15" t="s">
        <v>156</v>
      </c>
      <c r="E15" t="s">
        <v>136</v>
      </c>
      <c r="F15" t="s">
        <v>133</v>
      </c>
      <c r="G15" t="s">
        <v>127</v>
      </c>
      <c r="H15" t="s">
        <v>129</v>
      </c>
      <c r="I15" s="28">
        <f>'Veri-7'!G14</f>
        <v>0</v>
      </c>
      <c r="J15" s="28"/>
    </row>
    <row r="16" spans="1:10" x14ac:dyDescent="0.3">
      <c r="A16" t="str">
        <f t="shared" si="0"/>
        <v>Tablo 7 de bulunan [Görme Engelli Bölümünden - Kitap - Çocuk - K] değeri 0 ise Tablo 10 a  [Yerleşik - Görme Engelli Bölümünden - Kitap - Çocuk - K] değeri giremezsiniz</v>
      </c>
      <c r="B16" t="b">
        <f t="shared" si="1"/>
        <v>1</v>
      </c>
      <c r="C16" s="28">
        <f>'Veri-10'!G27</f>
        <v>0</v>
      </c>
      <c r="D16" t="s">
        <v>156</v>
      </c>
      <c r="E16" t="s">
        <v>136</v>
      </c>
      <c r="F16" t="s">
        <v>133</v>
      </c>
      <c r="G16" t="s">
        <v>127</v>
      </c>
      <c r="H16" t="s">
        <v>130</v>
      </c>
      <c r="I16" s="28">
        <f>'Veri-7'!G15</f>
        <v>0</v>
      </c>
      <c r="J16" s="28"/>
    </row>
    <row r="17" spans="1:10" x14ac:dyDescent="0.3">
      <c r="A17" t="str">
        <f t="shared" si="0"/>
        <v>Tablo 7 de bulunan [Görme Engelli Bölümünden - Kitap - Yetişkin - E] değeri 0 ise Tablo 10 a  [Yerleşik - Görme Engelli Bölümünden - Kitap - Yetişkin - E] değeri giremezsiniz</v>
      </c>
      <c r="B17" t="b">
        <f t="shared" si="1"/>
        <v>1</v>
      </c>
      <c r="C17" s="28">
        <f>'Veri-10'!G28</f>
        <v>0</v>
      </c>
      <c r="D17" t="s">
        <v>156</v>
      </c>
      <c r="E17" t="s">
        <v>136</v>
      </c>
      <c r="F17" t="s">
        <v>133</v>
      </c>
      <c r="G17" t="s">
        <v>128</v>
      </c>
      <c r="H17" t="s">
        <v>129</v>
      </c>
      <c r="I17" s="28">
        <f>'Veri-7'!G16</f>
        <v>0</v>
      </c>
      <c r="J17" s="28"/>
    </row>
    <row r="18" spans="1:10" x14ac:dyDescent="0.3">
      <c r="A18" t="str">
        <f t="shared" si="0"/>
        <v>Tablo 7 de bulunan [Görme Engelli Bölümünden - Kitap - Yetişkin - K] değeri 0 ise Tablo 10 a  [Yerleşik - Görme Engelli Bölümünden - Kitap - Yetişkin - K] değeri giremezsiniz</v>
      </c>
      <c r="B18" t="b">
        <f t="shared" si="1"/>
        <v>1</v>
      </c>
      <c r="C18" s="28">
        <f>'Veri-10'!G29</f>
        <v>0</v>
      </c>
      <c r="D18" t="s">
        <v>156</v>
      </c>
      <c r="E18" t="s">
        <v>136</v>
      </c>
      <c r="F18" t="s">
        <v>133</v>
      </c>
      <c r="G18" t="s">
        <v>128</v>
      </c>
      <c r="H18" t="s">
        <v>130</v>
      </c>
      <c r="I18" s="28">
        <f>'Veri-7'!G17</f>
        <v>0</v>
      </c>
      <c r="J18" s="28"/>
    </row>
    <row r="19" spans="1:10" x14ac:dyDescent="0.3">
      <c r="A19" t="str">
        <f t="shared" si="0"/>
        <v>Tablo 7 de bulunan [Görme Engelli Bölümünden - Kitap Dışı Materyal - Çocuk - E] değeri 0 ise Tablo 10 a  [Yerleşik - Görme Engelli Bölümünden - Kitap Dışı Materyal - Çocuk - E] değeri giremezsiniz</v>
      </c>
      <c r="B19" t="b">
        <f t="shared" si="1"/>
        <v>1</v>
      </c>
      <c r="C19" s="28">
        <f>'Veri-10'!G30</f>
        <v>0</v>
      </c>
      <c r="D19" t="s">
        <v>156</v>
      </c>
      <c r="E19" t="s">
        <v>136</v>
      </c>
      <c r="F19" t="s">
        <v>134</v>
      </c>
      <c r="G19" t="s">
        <v>127</v>
      </c>
      <c r="H19" t="s">
        <v>129</v>
      </c>
      <c r="I19" s="28">
        <f>'Veri-7'!G18</f>
        <v>0</v>
      </c>
      <c r="J19" s="28"/>
    </row>
    <row r="20" spans="1:10" x14ac:dyDescent="0.3">
      <c r="A20" t="str">
        <f t="shared" si="0"/>
        <v>Tablo 7 de bulunan [Görme Engelli Bölümünden - Kitap Dışı Materyal - Çocuk - K] değeri 0 ise Tablo 10 a  [Yerleşik - Görme Engelli Bölümünden - Kitap Dışı Materyal - Çocuk - K] değeri giremezsiniz</v>
      </c>
      <c r="B20" t="b">
        <f t="shared" si="1"/>
        <v>1</v>
      </c>
      <c r="C20" s="28">
        <f>'Veri-10'!G31</f>
        <v>0</v>
      </c>
      <c r="D20" t="s">
        <v>156</v>
      </c>
      <c r="E20" t="s">
        <v>136</v>
      </c>
      <c r="F20" t="s">
        <v>134</v>
      </c>
      <c r="G20" t="s">
        <v>127</v>
      </c>
      <c r="H20" t="s">
        <v>130</v>
      </c>
      <c r="I20" s="28">
        <f>'Veri-7'!G19</f>
        <v>0</v>
      </c>
      <c r="J20" s="28"/>
    </row>
    <row r="21" spans="1:10" x14ac:dyDescent="0.3">
      <c r="A21" t="str">
        <f t="shared" si="0"/>
        <v>Tablo 7 de bulunan [Görme Engelli Bölümünden - Kitap Dışı Materyal - Yetişkin - E] değeri 0 ise Tablo 10 a  [Yerleşik - Görme Engelli Bölümünden - Kitap Dışı Materyal - Yetişkin - E] değeri giremezsiniz</v>
      </c>
      <c r="B21" t="b">
        <f t="shared" si="1"/>
        <v>1</v>
      </c>
      <c r="C21" s="28">
        <f>'Veri-10'!G32</f>
        <v>0</v>
      </c>
      <c r="D21" t="s">
        <v>156</v>
      </c>
      <c r="E21" t="s">
        <v>136</v>
      </c>
      <c r="F21" t="s">
        <v>134</v>
      </c>
      <c r="G21" t="s">
        <v>128</v>
      </c>
      <c r="H21" t="s">
        <v>129</v>
      </c>
      <c r="I21" s="28">
        <f>'Veri-7'!G20</f>
        <v>0</v>
      </c>
      <c r="J21" s="28"/>
    </row>
    <row r="22" spans="1:10" x14ac:dyDescent="0.3">
      <c r="A22" t="str">
        <f t="shared" si="0"/>
        <v>Tablo 7 de bulunan [Görme Engelli Bölümünden - Kitap Dışı Materyal - Yetişkin - K] değeri 0 ise Tablo 10 a  [Yerleşik - Görme Engelli Bölümünden - Kitap Dışı Materyal - Yetişkin - K] değeri giremezsiniz</v>
      </c>
      <c r="B22" t="b">
        <f t="shared" si="1"/>
        <v>1</v>
      </c>
      <c r="C22" s="28">
        <f>'Veri-10'!G33</f>
        <v>0</v>
      </c>
      <c r="D22" t="s">
        <v>156</v>
      </c>
      <c r="E22" t="s">
        <v>136</v>
      </c>
      <c r="F22" t="s">
        <v>134</v>
      </c>
      <c r="G22" t="s">
        <v>128</v>
      </c>
      <c r="H22" t="s">
        <v>130</v>
      </c>
      <c r="I22" s="28">
        <f>'Veri-7'!G21</f>
        <v>0</v>
      </c>
      <c r="J22" s="28"/>
    </row>
    <row r="23" spans="1:10" x14ac:dyDescent="0.3">
      <c r="A23" t="str">
        <f t="shared" si="0"/>
        <v>Tablo 7 de bulunan [Görme Engelli Bölümünden - Süreli Yayın - Çocuk - E] değeri 0 ise Tablo 10 a  [Yerleşik - Görme Engelli Bölümünden - Süreli Yayın - Çocuk - E] değeri giremezsiniz</v>
      </c>
      <c r="B23" t="b">
        <f t="shared" si="1"/>
        <v>1</v>
      </c>
      <c r="C23" s="28">
        <f>'Veri-10'!G34</f>
        <v>0</v>
      </c>
      <c r="D23" t="s">
        <v>156</v>
      </c>
      <c r="E23" t="s">
        <v>136</v>
      </c>
      <c r="F23" t="s">
        <v>135</v>
      </c>
      <c r="G23" t="s">
        <v>127</v>
      </c>
      <c r="H23" t="s">
        <v>129</v>
      </c>
      <c r="I23" s="28">
        <f>'Veri-7'!G22</f>
        <v>0</v>
      </c>
      <c r="J23" s="28"/>
    </row>
    <row r="24" spans="1:10" x14ac:dyDescent="0.3">
      <c r="A24" t="str">
        <f t="shared" si="0"/>
        <v>Tablo 7 de bulunan [Görme Engelli Bölümünden - Süreli Yayın - Çocuk - K] değeri 0 ise Tablo 10 a  [Yerleşik - Görme Engelli Bölümünden - Süreli Yayın - Çocuk - K] değeri giremezsiniz</v>
      </c>
      <c r="B24" t="b">
        <f t="shared" si="1"/>
        <v>1</v>
      </c>
      <c r="C24" s="28">
        <f>'Veri-10'!G35</f>
        <v>0</v>
      </c>
      <c r="D24" t="s">
        <v>156</v>
      </c>
      <c r="E24" t="s">
        <v>136</v>
      </c>
      <c r="F24" t="s">
        <v>135</v>
      </c>
      <c r="G24" t="s">
        <v>127</v>
      </c>
      <c r="H24" t="s">
        <v>130</v>
      </c>
      <c r="I24" s="28">
        <f>'Veri-7'!G23</f>
        <v>0</v>
      </c>
      <c r="J24" s="28"/>
    </row>
    <row r="25" spans="1:10" x14ac:dyDescent="0.3">
      <c r="A25" t="str">
        <f t="shared" si="0"/>
        <v>Tablo 7 de bulunan [Görme Engelli Bölümünden - Süreli Yayın - Yetişkin - E] değeri 0 ise Tablo 10 a  [Yerleşik - Görme Engelli Bölümünden - Süreli Yayın - Yetişkin - E] değeri giremezsiniz</v>
      </c>
      <c r="B25" t="b">
        <f t="shared" si="1"/>
        <v>1</v>
      </c>
      <c r="C25" s="28">
        <f>'Veri-10'!G36</f>
        <v>0</v>
      </c>
      <c r="D25" t="s">
        <v>156</v>
      </c>
      <c r="E25" t="s">
        <v>136</v>
      </c>
      <c r="F25" t="s">
        <v>135</v>
      </c>
      <c r="G25" t="s">
        <v>128</v>
      </c>
      <c r="H25" t="s">
        <v>129</v>
      </c>
      <c r="I25" s="28">
        <f>'Veri-7'!G24</f>
        <v>0</v>
      </c>
      <c r="J25" s="28"/>
    </row>
    <row r="26" spans="1:10" x14ac:dyDescent="0.3">
      <c r="A26" t="str">
        <f t="shared" si="0"/>
        <v>Tablo 7 de bulunan [Görme Engelli Bölümünden - Süreli Yayın - Yetişkin - K] değeri 0 ise Tablo 10 a  [Yerleşik - Görme Engelli Bölümünden - Süreli Yayın - Yetişkin - K] değeri giremezsiniz</v>
      </c>
      <c r="B26" t="b">
        <f t="shared" si="1"/>
        <v>1</v>
      </c>
      <c r="C26" s="28">
        <f>'Veri-10'!G37</f>
        <v>0</v>
      </c>
      <c r="D26" t="s">
        <v>156</v>
      </c>
      <c r="E26" t="s">
        <v>136</v>
      </c>
      <c r="F26" t="s">
        <v>135</v>
      </c>
      <c r="G26" t="s">
        <v>128</v>
      </c>
      <c r="H26" t="s">
        <v>130</v>
      </c>
      <c r="I26" s="28">
        <f>'Veri-7'!G25</f>
        <v>0</v>
      </c>
      <c r="J26" s="28"/>
    </row>
    <row r="27" spans="1:10" x14ac:dyDescent="0.3">
      <c r="A27" t="str">
        <f t="shared" si="0"/>
        <v>Tablo 10 da bulunan [Yerleşik - Gezici Kütüphane - Kitap - Çocuk - E] değeri(912) Tablo 7 de bulunan [Gezici Kütüphane - Kitap - Çocuk - E] değerinden(628) büyük veya eşit olmalıdır</v>
      </c>
      <c r="B27" t="b">
        <f t="shared" si="1"/>
        <v>1</v>
      </c>
      <c r="C27" s="28">
        <f>'Veri-10'!G38</f>
        <v>912</v>
      </c>
      <c r="D27" t="s">
        <v>156</v>
      </c>
      <c r="E27" t="s">
        <v>137</v>
      </c>
      <c r="F27" t="s">
        <v>133</v>
      </c>
      <c r="G27" t="s">
        <v>127</v>
      </c>
      <c r="H27" t="s">
        <v>129</v>
      </c>
      <c r="I27" s="28">
        <f>'Veri-7'!G26</f>
        <v>628</v>
      </c>
      <c r="J27" s="28"/>
    </row>
    <row r="28" spans="1:10" x14ac:dyDescent="0.3">
      <c r="A28" t="str">
        <f t="shared" si="0"/>
        <v>Tablo 10 da bulunan [Yerleşik - Gezici Kütüphane - Kitap - Çocuk - K] değeri(2174) Tablo 7 de bulunan [Gezici Kütüphane - Kitap - Çocuk - K] değerinden(1426) büyük veya eşit olmalıdır</v>
      </c>
      <c r="B28" t="b">
        <f t="shared" si="1"/>
        <v>1</v>
      </c>
      <c r="C28" s="28">
        <f>'Veri-10'!G39</f>
        <v>2174</v>
      </c>
      <c r="D28" t="s">
        <v>156</v>
      </c>
      <c r="E28" t="s">
        <v>137</v>
      </c>
      <c r="F28" t="s">
        <v>133</v>
      </c>
      <c r="G28" t="s">
        <v>127</v>
      </c>
      <c r="H28" t="s">
        <v>130</v>
      </c>
      <c r="I28" s="28">
        <f>'Veri-7'!G27</f>
        <v>1426</v>
      </c>
      <c r="J28" s="28"/>
    </row>
    <row r="29" spans="1:10" x14ac:dyDescent="0.3">
      <c r="A29" t="str">
        <f t="shared" si="0"/>
        <v>Tablo 10 da bulunan [Yerleşik - Gezici Kütüphane - Kitap - Yetişkin - E] değeri(243) Tablo 7 de bulunan [Gezici Kütüphane - Kitap - Yetişkin - E] değerinden(148) büyük veya eşit olmalıdır</v>
      </c>
      <c r="B29" t="b">
        <f t="shared" si="1"/>
        <v>1</v>
      </c>
      <c r="C29" s="28">
        <f>'Veri-10'!G40</f>
        <v>243</v>
      </c>
      <c r="D29" t="s">
        <v>156</v>
      </c>
      <c r="E29" t="s">
        <v>137</v>
      </c>
      <c r="F29" t="s">
        <v>133</v>
      </c>
      <c r="G29" t="s">
        <v>128</v>
      </c>
      <c r="H29" t="s">
        <v>129</v>
      </c>
      <c r="I29" s="28">
        <f>'Veri-7'!G28</f>
        <v>148</v>
      </c>
      <c r="J29" s="28"/>
    </row>
    <row r="30" spans="1:10" x14ac:dyDescent="0.3">
      <c r="A30" t="str">
        <f t="shared" si="0"/>
        <v>Tablo 10 da bulunan [Yerleşik - Gezici Kütüphane - Kitap - Yetişkin - K] değeri(403) Tablo 7 de bulunan [Gezici Kütüphane - Kitap - Yetişkin - K] değerinden(228) büyük veya eşit olmalıdır</v>
      </c>
      <c r="B30" t="b">
        <f t="shared" si="1"/>
        <v>1</v>
      </c>
      <c r="C30" s="28">
        <f>'Veri-10'!G41</f>
        <v>403</v>
      </c>
      <c r="D30" t="s">
        <v>156</v>
      </c>
      <c r="E30" t="s">
        <v>137</v>
      </c>
      <c r="F30" t="s">
        <v>133</v>
      </c>
      <c r="G30" t="s">
        <v>128</v>
      </c>
      <c r="H30" t="s">
        <v>130</v>
      </c>
      <c r="I30" s="28">
        <f>'Veri-7'!G29</f>
        <v>228</v>
      </c>
      <c r="J30" s="28"/>
    </row>
    <row r="31" spans="1:10" x14ac:dyDescent="0.3">
      <c r="A31" t="str">
        <f t="shared" si="0"/>
        <v>Tablo 7 de bulunan [Gezici Kütüphane - Kitap Dışı Materyal - Çocuk - E] değeri 0 ise Tablo 10 a  [Yerleşik - Gezici Kütüphane - Kitap Dışı Materyal - Çocuk - E] değeri giremezsiniz</v>
      </c>
      <c r="B31" t="b">
        <f t="shared" si="1"/>
        <v>1</v>
      </c>
      <c r="C31" s="28">
        <f>'Veri-10'!G42</f>
        <v>0</v>
      </c>
      <c r="D31" t="s">
        <v>156</v>
      </c>
      <c r="E31" t="s">
        <v>137</v>
      </c>
      <c r="F31" t="s">
        <v>134</v>
      </c>
      <c r="G31" t="s">
        <v>127</v>
      </c>
      <c r="H31" t="s">
        <v>129</v>
      </c>
      <c r="I31" s="28">
        <f>'Veri-7'!G30</f>
        <v>0</v>
      </c>
      <c r="J31" s="28"/>
    </row>
    <row r="32" spans="1:10" x14ac:dyDescent="0.3">
      <c r="A32" t="str">
        <f t="shared" si="0"/>
        <v>Tablo 7 de bulunan [Gezici Kütüphane - Kitap Dışı Materyal - Çocuk - K] değeri 0 ise Tablo 10 a  [Yerleşik - Gezici Kütüphane - Kitap Dışı Materyal - Çocuk - K] değeri giremezsiniz</v>
      </c>
      <c r="B32" t="b">
        <f t="shared" si="1"/>
        <v>1</v>
      </c>
      <c r="C32" s="28">
        <f>'Veri-10'!G43</f>
        <v>0</v>
      </c>
      <c r="D32" t="s">
        <v>156</v>
      </c>
      <c r="E32" t="s">
        <v>137</v>
      </c>
      <c r="F32" t="s">
        <v>134</v>
      </c>
      <c r="G32" t="s">
        <v>127</v>
      </c>
      <c r="H32" t="s">
        <v>130</v>
      </c>
      <c r="I32" s="28">
        <f>'Veri-7'!G31</f>
        <v>0</v>
      </c>
      <c r="J32" s="28"/>
    </row>
    <row r="33" spans="1:10" x14ac:dyDescent="0.3">
      <c r="A33" t="str">
        <f t="shared" si="0"/>
        <v>Tablo 7 de bulunan [Gezici Kütüphane - Kitap Dışı Materyal - Yetişkin - E] değeri 0 ise Tablo 10 a  [Yerleşik - Gezici Kütüphane - Kitap Dışı Materyal - Yetişkin - E] değeri giremezsiniz</v>
      </c>
      <c r="B33" t="b">
        <f t="shared" si="1"/>
        <v>1</v>
      </c>
      <c r="C33" s="28">
        <f>'Veri-10'!G44</f>
        <v>0</v>
      </c>
      <c r="D33" t="s">
        <v>156</v>
      </c>
      <c r="E33" t="s">
        <v>137</v>
      </c>
      <c r="F33" t="s">
        <v>134</v>
      </c>
      <c r="G33" t="s">
        <v>128</v>
      </c>
      <c r="H33" t="s">
        <v>129</v>
      </c>
      <c r="I33" s="28">
        <f>'Veri-7'!G32</f>
        <v>0</v>
      </c>
      <c r="J33" s="28"/>
    </row>
    <row r="34" spans="1:10" x14ac:dyDescent="0.3">
      <c r="A34" t="str">
        <f t="shared" si="0"/>
        <v>Tablo 7 de bulunan [Gezici Kütüphane - Kitap Dışı Materyal - Yetişkin - K] değeri 0 ise Tablo 10 a  [Yerleşik - Gezici Kütüphane - Kitap Dışı Materyal - Yetişkin - K] değeri giremezsiniz</v>
      </c>
      <c r="B34" t="b">
        <f t="shared" si="1"/>
        <v>1</v>
      </c>
      <c r="C34" s="28">
        <f>'Veri-10'!G45</f>
        <v>0</v>
      </c>
      <c r="D34" t="s">
        <v>156</v>
      </c>
      <c r="E34" t="s">
        <v>137</v>
      </c>
      <c r="F34" t="s">
        <v>134</v>
      </c>
      <c r="G34" t="s">
        <v>128</v>
      </c>
      <c r="H34" t="s">
        <v>130</v>
      </c>
      <c r="I34" s="28">
        <f>'Veri-7'!G33</f>
        <v>0</v>
      </c>
      <c r="J34" s="28"/>
    </row>
    <row r="35" spans="1:10" x14ac:dyDescent="0.3">
      <c r="A35" t="str">
        <f t="shared" si="0"/>
        <v>Tablo 7 de bulunan [Gezici Kütüphane - Süreli Yayın - Çocuk - E] değeri 0 ise Tablo 10 a  [Yerleşik - Gezici Kütüphane - Süreli Yayın - Çocuk - E] değeri giremezsiniz</v>
      </c>
      <c r="B35" t="b">
        <f t="shared" si="1"/>
        <v>1</v>
      </c>
      <c r="C35" s="28">
        <f>'Veri-10'!G46</f>
        <v>0</v>
      </c>
      <c r="D35" t="s">
        <v>156</v>
      </c>
      <c r="E35" t="s">
        <v>137</v>
      </c>
      <c r="F35" t="s">
        <v>135</v>
      </c>
      <c r="G35" t="s">
        <v>127</v>
      </c>
      <c r="H35" t="s">
        <v>129</v>
      </c>
      <c r="I35" s="28">
        <f>'Veri-7'!G34</f>
        <v>0</v>
      </c>
      <c r="J35" s="28"/>
    </row>
    <row r="36" spans="1:10" x14ac:dyDescent="0.3">
      <c r="A36" t="str">
        <f t="shared" si="0"/>
        <v>Tablo 7 de bulunan [Gezici Kütüphane - Süreli Yayın - Çocuk - K] değeri 0 ise Tablo 10 a  [Yerleşik - Gezici Kütüphane - Süreli Yayın - Çocuk - K] değeri giremezsiniz</v>
      </c>
      <c r="B36" t="b">
        <f t="shared" si="1"/>
        <v>1</v>
      </c>
      <c r="C36" s="28">
        <f>'Veri-10'!G47</f>
        <v>0</v>
      </c>
      <c r="D36" t="s">
        <v>156</v>
      </c>
      <c r="E36" t="s">
        <v>137</v>
      </c>
      <c r="F36" t="s">
        <v>135</v>
      </c>
      <c r="G36" t="s">
        <v>127</v>
      </c>
      <c r="H36" t="s">
        <v>130</v>
      </c>
      <c r="I36" s="28">
        <f>'Veri-7'!G35</f>
        <v>0</v>
      </c>
      <c r="J36" s="28"/>
    </row>
    <row r="37" spans="1:10" x14ac:dyDescent="0.3">
      <c r="A37" t="str">
        <f t="shared" si="0"/>
        <v>Tablo 7 de bulunan [Gezici Kütüphane - Süreli Yayın - Yetişkin - E] değeri 0 ise Tablo 10 a  [Yerleşik - Gezici Kütüphane - Süreli Yayın - Yetişkin - E] değeri giremezsiniz</v>
      </c>
      <c r="B37" t="b">
        <f t="shared" si="1"/>
        <v>1</v>
      </c>
      <c r="C37" s="28">
        <f>'Veri-10'!G48</f>
        <v>0</v>
      </c>
      <c r="D37" t="s">
        <v>156</v>
      </c>
      <c r="E37" t="s">
        <v>137</v>
      </c>
      <c r="F37" t="s">
        <v>135</v>
      </c>
      <c r="G37" t="s">
        <v>128</v>
      </c>
      <c r="H37" t="s">
        <v>129</v>
      </c>
      <c r="I37" s="28">
        <f>'Veri-7'!G36</f>
        <v>0</v>
      </c>
      <c r="J37" s="28"/>
    </row>
    <row r="38" spans="1:10" x14ac:dyDescent="0.3">
      <c r="A38" t="str">
        <f t="shared" si="0"/>
        <v>Tablo 7 de bulunan [Gezici Kütüphane - Süreli Yayın - Yetişkin - K] değeri 0 ise Tablo 10 a  [Yerleşik - Gezici Kütüphane - Süreli Yayın - Yetişkin - K] değeri giremezsiniz</v>
      </c>
      <c r="B38" t="b">
        <f t="shared" si="1"/>
        <v>1</v>
      </c>
      <c r="C38" s="28">
        <f>'Veri-10'!G49</f>
        <v>0</v>
      </c>
      <c r="D38" t="s">
        <v>156</v>
      </c>
      <c r="E38" t="s">
        <v>137</v>
      </c>
      <c r="F38" t="s">
        <v>135</v>
      </c>
      <c r="G38" t="s">
        <v>128</v>
      </c>
      <c r="H38" t="s">
        <v>130</v>
      </c>
      <c r="I38" s="28">
        <f>'Veri-7'!G37</f>
        <v>0</v>
      </c>
      <c r="J38" s="28"/>
    </row>
    <row r="39" spans="1:10" x14ac:dyDescent="0.3">
      <c r="A39" t="s">
        <v>185</v>
      </c>
      <c r="B39" s="28" t="b">
        <f>IF(Sistem!B$4=0,C39=0,TRUE)</f>
        <v>1</v>
      </c>
      <c r="C39" s="28">
        <f>SUM('Veri-7'!G26:G37)+SUM('Veri-7'!G70:G85)</f>
        <v>2430</v>
      </c>
      <c r="D39" s="28"/>
    </row>
    <row r="40" spans="1:10" x14ac:dyDescent="0.3">
      <c r="A40" t="s">
        <v>186</v>
      </c>
      <c r="B40" s="28" t="b">
        <f>IF(Sistem!B$4=0,C40=0,TRUE)</f>
        <v>1</v>
      </c>
      <c r="C40" s="28">
        <f>SUM('Veri-8'!D2:D7)</f>
        <v>3155</v>
      </c>
      <c r="D40" s="28"/>
    </row>
    <row r="41" spans="1:10" x14ac:dyDescent="0.3">
      <c r="A41" t="s">
        <v>187</v>
      </c>
      <c r="B41" s="28" t="b">
        <f>IF(Sistem!B$4=0,C41=0,TRUE)</f>
        <v>1</v>
      </c>
      <c r="C41" s="28">
        <f>SUM('Veri-9'!F14:F17)</f>
        <v>4151</v>
      </c>
      <c r="D41" s="28"/>
    </row>
    <row r="42" spans="1:10" x14ac:dyDescent="0.3">
      <c r="A42" t="s">
        <v>188</v>
      </c>
      <c r="B42" s="28" t="b">
        <f>IF(Sistem!B$4=0,C42=0,TRUE)</f>
        <v>1</v>
      </c>
      <c r="C42" s="28">
        <f>SUM('Veri-10'!G38:G49)</f>
        <v>3732</v>
      </c>
      <c r="D42" s="28"/>
    </row>
    <row r="43" spans="1:10" x14ac:dyDescent="0.3">
      <c r="A43" t="str">
        <f t="shared" ref="A43:A58" si="2">"Tablo 9 da ["&amp;D43&amp;" - "&amp;E43&amp;" - "&amp;F43&amp;" - "&amp;G43&amp;"] türünde kayıtlı üyeniz yokken Tablo 10 da ["&amp;D43&amp;" - "&amp;E43&amp;" - "&amp;F43&amp;" - "&amp;G43&amp;"] türünde ödünç verme bilgisi belirtemezsiniz"</f>
        <v>Tablo 9 da [Yerleşik - Ödünç Verme Bölümünden - Çocuk - E] türünde kayıtlı üyeniz yokken Tablo 10 da [Yerleşik - Ödünç Verme Bölümünden - Çocuk - E] türünde ödünç verme bilgisi belirtemezsiniz</v>
      </c>
      <c r="B43" t="b">
        <f t="shared" ref="B43:B58" si="3">IF(H43=0,IF(C43&gt;0,FALSE,TRUE),TRUE)</f>
        <v>1</v>
      </c>
      <c r="C43">
        <f>'Veri-10'!G2+'Veri-10'!G6+'Veri-10'!G10</f>
        <v>7546</v>
      </c>
      <c r="D43" t="s">
        <v>156</v>
      </c>
      <c r="E43" t="s">
        <v>132</v>
      </c>
      <c r="F43" t="s">
        <v>127</v>
      </c>
      <c r="G43" t="s">
        <v>129</v>
      </c>
      <c r="H43">
        <f>'Veri-9'!F2</f>
        <v>3030</v>
      </c>
    </row>
    <row r="44" spans="1:10" x14ac:dyDescent="0.3">
      <c r="A44" t="str">
        <f t="shared" si="2"/>
        <v>Tablo 9 da [Yerleşik - Ödünç Verme Bölümünden - Çocuk - K] türünde kayıtlı üyeniz yokken Tablo 10 da [Yerleşik - Ödünç Verme Bölümünden - Çocuk - K] türünde ödünç verme bilgisi belirtemezsiniz</v>
      </c>
      <c r="B44" t="b">
        <f t="shared" si="3"/>
        <v>1</v>
      </c>
      <c r="C44">
        <f>'Veri-10'!G3+'Veri-10'!G7+'Veri-10'!G11</f>
        <v>15671</v>
      </c>
      <c r="D44" t="s">
        <v>156</v>
      </c>
      <c r="E44" t="s">
        <v>132</v>
      </c>
      <c r="F44" t="s">
        <v>127</v>
      </c>
      <c r="G44" t="s">
        <v>130</v>
      </c>
      <c r="H44">
        <f>'Veri-9'!F3</f>
        <v>4170</v>
      </c>
    </row>
    <row r="45" spans="1:10" x14ac:dyDescent="0.3">
      <c r="A45" t="str">
        <f t="shared" si="2"/>
        <v>Tablo 9 da [Yerleşik - Ödünç Verme Bölümünden - Yetişkin - E] türünde kayıtlı üyeniz yokken Tablo 10 da [Yerleşik - Ödünç Verme Bölümünden - Yetişkin - E] türünde ödünç verme bilgisi belirtemezsiniz</v>
      </c>
      <c r="B45" t="b">
        <f t="shared" si="3"/>
        <v>1</v>
      </c>
      <c r="C45">
        <f>'Veri-10'!G4+'Veri-10'!G8+'Veri-10'!G12</f>
        <v>6415</v>
      </c>
      <c r="D45" t="s">
        <v>156</v>
      </c>
      <c r="E45" t="s">
        <v>132</v>
      </c>
      <c r="F45" t="s">
        <v>128</v>
      </c>
      <c r="G45" t="s">
        <v>129</v>
      </c>
      <c r="H45">
        <f>'Veri-9'!F4</f>
        <v>5453</v>
      </c>
    </row>
    <row r="46" spans="1:10" x14ac:dyDescent="0.3">
      <c r="A46" t="str">
        <f t="shared" si="2"/>
        <v>Tablo 9 da [Yerleşik - Ödünç Verme Bölümünden - Yetişkin - K] türünde kayıtlı üyeniz yokken Tablo 10 da [Yerleşik - Ödünç Verme Bölümünden - Yetişkin - K] türünde ödünç verme bilgisi belirtemezsiniz</v>
      </c>
      <c r="B46" t="b">
        <f t="shared" si="3"/>
        <v>1</v>
      </c>
      <c r="C46">
        <f>'Veri-10'!G5+'Veri-10'!G9+'Veri-10'!G13</f>
        <v>9160</v>
      </c>
      <c r="D46" t="s">
        <v>156</v>
      </c>
      <c r="E46" t="s">
        <v>132</v>
      </c>
      <c r="F46" t="s">
        <v>128</v>
      </c>
      <c r="G46" t="s">
        <v>130</v>
      </c>
      <c r="H46">
        <f>'Veri-9'!F5</f>
        <v>8428</v>
      </c>
    </row>
    <row r="47" spans="1:10" x14ac:dyDescent="0.3">
      <c r="A47" t="str">
        <f t="shared" si="2"/>
        <v>Tablo 9 da [Yerleşik - Eve Bağımlı Üye - Çocuk - E] türünde kayıtlı üyeniz yokken Tablo 10 da [Yerleşik - Eve Bağımlı Üye - Çocuk - E] türünde ödünç verme bilgisi belirtemezsiniz</v>
      </c>
      <c r="B47" t="b">
        <f t="shared" si="3"/>
        <v>1</v>
      </c>
      <c r="C47">
        <f>'Veri-10'!G14+'Veri-10'!G18+'Veri-10'!G22</f>
        <v>0</v>
      </c>
      <c r="D47" t="s">
        <v>156</v>
      </c>
      <c r="E47" t="s">
        <v>161</v>
      </c>
      <c r="F47" t="s">
        <v>127</v>
      </c>
      <c r="G47" t="s">
        <v>129</v>
      </c>
      <c r="H47">
        <f>'Veri-9'!F6</f>
        <v>0</v>
      </c>
    </row>
    <row r="48" spans="1:10" x14ac:dyDescent="0.3">
      <c r="A48" t="str">
        <f t="shared" si="2"/>
        <v>Tablo 9 da [Yerleşik - Eve Bağımlı Üye - Çocuk - K] türünde kayıtlı üyeniz yokken Tablo 10 da [Yerleşik - Eve Bağımlı Üye - Çocuk - K] türünde ödünç verme bilgisi belirtemezsiniz</v>
      </c>
      <c r="B48" t="b">
        <f t="shared" si="3"/>
        <v>1</v>
      </c>
      <c r="C48">
        <f>'Veri-10'!G15+'Veri-10'!G19+'Veri-10'!G23</f>
        <v>0</v>
      </c>
      <c r="D48" t="s">
        <v>156</v>
      </c>
      <c r="E48" t="s">
        <v>161</v>
      </c>
      <c r="F48" t="s">
        <v>127</v>
      </c>
      <c r="G48" t="s">
        <v>130</v>
      </c>
      <c r="H48">
        <f>'Veri-9'!F7</f>
        <v>0</v>
      </c>
    </row>
    <row r="49" spans="1:8" x14ac:dyDescent="0.3">
      <c r="A49" t="str">
        <f t="shared" si="2"/>
        <v>Tablo 9 da [Yerleşik - Eve Bağımlı Üye - Yetişkin - E] türünde kayıtlı üyeniz yokken Tablo 10 da [Yerleşik - Eve Bağımlı Üye - Yetişkin - E] türünde ödünç verme bilgisi belirtemezsiniz</v>
      </c>
      <c r="B49" t="b">
        <f t="shared" si="3"/>
        <v>1</v>
      </c>
      <c r="C49">
        <f>'Veri-10'!G16+'Veri-10'!G20+'Veri-10'!G24</f>
        <v>0</v>
      </c>
      <c r="D49" t="s">
        <v>156</v>
      </c>
      <c r="E49" t="s">
        <v>161</v>
      </c>
      <c r="F49" t="s">
        <v>128</v>
      </c>
      <c r="G49" t="s">
        <v>129</v>
      </c>
      <c r="H49">
        <f>'Veri-9'!F8</f>
        <v>0</v>
      </c>
    </row>
    <row r="50" spans="1:8" x14ac:dyDescent="0.3">
      <c r="A50" t="str">
        <f t="shared" si="2"/>
        <v>Tablo 9 da [Yerleşik - Eve Bağımlı Üye - Yetişkin - K] türünde kayıtlı üyeniz yokken Tablo 10 da [Yerleşik - Eve Bağımlı Üye - Yetişkin - K] türünde ödünç verme bilgisi belirtemezsiniz</v>
      </c>
      <c r="B50" t="b">
        <f t="shared" si="3"/>
        <v>1</v>
      </c>
      <c r="C50">
        <f>'Veri-10'!G17+'Veri-10'!G21+'Veri-10'!G25</f>
        <v>0</v>
      </c>
      <c r="D50" t="s">
        <v>156</v>
      </c>
      <c r="E50" t="s">
        <v>161</v>
      </c>
      <c r="F50" t="s">
        <v>128</v>
      </c>
      <c r="G50" t="s">
        <v>130</v>
      </c>
      <c r="H50">
        <f>'Veri-9'!F9</f>
        <v>0</v>
      </c>
    </row>
    <row r="51" spans="1:8" x14ac:dyDescent="0.3">
      <c r="A51" t="str">
        <f t="shared" si="2"/>
        <v>Tablo 9 da [Yerleşik - Görme Engelli Bölümünden - Çocuk - E] türünde kayıtlı üyeniz yokken Tablo 10 da [Yerleşik - Görme Engelli Bölümünden - Çocuk - E] türünde ödünç verme bilgisi belirtemezsiniz</v>
      </c>
      <c r="B51" t="b">
        <f t="shared" si="3"/>
        <v>1</v>
      </c>
      <c r="C51">
        <f>'Veri-10'!G26+'Veri-10'!G30+'Veri-10'!G34</f>
        <v>0</v>
      </c>
      <c r="D51" t="s">
        <v>156</v>
      </c>
      <c r="E51" t="s">
        <v>136</v>
      </c>
      <c r="F51" t="s">
        <v>127</v>
      </c>
      <c r="G51" t="s">
        <v>129</v>
      </c>
      <c r="H51">
        <f>'Veri-9'!F10</f>
        <v>0</v>
      </c>
    </row>
    <row r="52" spans="1:8" x14ac:dyDescent="0.3">
      <c r="A52" t="str">
        <f t="shared" si="2"/>
        <v>Tablo 9 da [Yerleşik - Görme Engelli Bölümünden - Çocuk - K] türünde kayıtlı üyeniz yokken Tablo 10 da [Yerleşik - Görme Engelli Bölümünden - Çocuk - K] türünde ödünç verme bilgisi belirtemezsiniz</v>
      </c>
      <c r="B52" t="b">
        <f t="shared" si="3"/>
        <v>1</v>
      </c>
      <c r="C52">
        <f>'Veri-10'!G27+'Veri-10'!G31+'Veri-10'!G35</f>
        <v>0</v>
      </c>
      <c r="D52" t="s">
        <v>156</v>
      </c>
      <c r="E52" t="s">
        <v>136</v>
      </c>
      <c r="F52" t="s">
        <v>127</v>
      </c>
      <c r="G52" t="s">
        <v>130</v>
      </c>
      <c r="H52">
        <f>'Veri-9'!F11</f>
        <v>0</v>
      </c>
    </row>
    <row r="53" spans="1:8" x14ac:dyDescent="0.3">
      <c r="A53" t="str">
        <f t="shared" si="2"/>
        <v>Tablo 9 da [Yerleşik - Görme Engelli Bölümünden - Yetişkin - E] türünde kayıtlı üyeniz yokken Tablo 10 da [Yerleşik - Görme Engelli Bölümünden - Yetişkin - E] türünde ödünç verme bilgisi belirtemezsiniz</v>
      </c>
      <c r="B53" t="b">
        <f t="shared" si="3"/>
        <v>1</v>
      </c>
      <c r="C53">
        <f>'Veri-10'!G28+'Veri-10'!G32+'Veri-10'!G36</f>
        <v>0</v>
      </c>
      <c r="D53" t="s">
        <v>156</v>
      </c>
      <c r="E53" t="s">
        <v>136</v>
      </c>
      <c r="F53" t="s">
        <v>128</v>
      </c>
      <c r="G53" t="s">
        <v>129</v>
      </c>
      <c r="H53">
        <f>'Veri-9'!F12</f>
        <v>0</v>
      </c>
    </row>
    <row r="54" spans="1:8" x14ac:dyDescent="0.3">
      <c r="A54" t="str">
        <f t="shared" si="2"/>
        <v>Tablo 9 da [Yerleşik - Görme Engelli Bölümünden - Yetişkin - K] türünde kayıtlı üyeniz yokken Tablo 10 da [Yerleşik - Görme Engelli Bölümünden - Yetişkin - K] türünde ödünç verme bilgisi belirtemezsiniz</v>
      </c>
      <c r="B54" t="b">
        <f t="shared" si="3"/>
        <v>1</v>
      </c>
      <c r="C54">
        <f>'Veri-10'!G29+'Veri-10'!G33+'Veri-10'!G37</f>
        <v>0</v>
      </c>
      <c r="D54" t="s">
        <v>156</v>
      </c>
      <c r="E54" t="s">
        <v>136</v>
      </c>
      <c r="F54" t="s">
        <v>128</v>
      </c>
      <c r="G54" t="s">
        <v>130</v>
      </c>
      <c r="H54">
        <f>'Veri-9'!F13</f>
        <v>0</v>
      </c>
    </row>
    <row r="55" spans="1:8" x14ac:dyDescent="0.3">
      <c r="A55" t="str">
        <f t="shared" si="2"/>
        <v>Tablo 9 da [Gezici Kütüphane -  - Çocuk - E] türünde kayıtlı üyeniz yokken Tablo 10 da [Gezici Kütüphane -  - Çocuk - E] türünde ödünç verme bilgisi belirtemezsiniz</v>
      </c>
      <c r="B55" t="b">
        <f t="shared" si="3"/>
        <v>1</v>
      </c>
      <c r="C55">
        <f>'Veri-10'!G38+'Veri-10'!G42+'Veri-10'!G46</f>
        <v>912</v>
      </c>
      <c r="D55" t="s">
        <v>137</v>
      </c>
      <c r="F55" t="s">
        <v>127</v>
      </c>
      <c r="G55" t="s">
        <v>129</v>
      </c>
      <c r="H55">
        <f>'Veri-9'!F14</f>
        <v>1223</v>
      </c>
    </row>
    <row r="56" spans="1:8" x14ac:dyDescent="0.3">
      <c r="A56" t="str">
        <f t="shared" si="2"/>
        <v>Tablo 9 da [Gezici Kütüphane -  - Çocuk - K] türünde kayıtlı üyeniz yokken Tablo 10 da [Gezici Kütüphane -  - Çocuk - K] türünde ödünç verme bilgisi belirtemezsiniz</v>
      </c>
      <c r="B56" t="b">
        <f t="shared" si="3"/>
        <v>1</v>
      </c>
      <c r="C56">
        <f>'Veri-10'!G39+'Veri-10'!G43+'Veri-10'!G47</f>
        <v>2174</v>
      </c>
      <c r="D56" t="s">
        <v>137</v>
      </c>
      <c r="F56" t="s">
        <v>127</v>
      </c>
      <c r="G56" t="s">
        <v>130</v>
      </c>
      <c r="H56">
        <f>'Veri-9'!F15</f>
        <v>1557</v>
      </c>
    </row>
    <row r="57" spans="1:8" x14ac:dyDescent="0.3">
      <c r="A57" t="str">
        <f t="shared" si="2"/>
        <v>Tablo 9 da [Gezici Kütüphane -  - Yetişkin - E] türünde kayıtlı üyeniz yokken Tablo 10 da [Gezici Kütüphane -  - Yetişkin - E] türünde ödünç verme bilgisi belirtemezsiniz</v>
      </c>
      <c r="B57" t="b">
        <f t="shared" si="3"/>
        <v>1</v>
      </c>
      <c r="C57">
        <f>'Veri-10'!G40+'Veri-10'!G44+'Veri-10'!G48</f>
        <v>243</v>
      </c>
      <c r="D57" t="s">
        <v>137</v>
      </c>
      <c r="F57" t="s">
        <v>128</v>
      </c>
      <c r="G57" t="s">
        <v>129</v>
      </c>
      <c r="H57">
        <f>'Veri-9'!F16</f>
        <v>479</v>
      </c>
    </row>
    <row r="58" spans="1:8" x14ac:dyDescent="0.3">
      <c r="A58" t="str">
        <f t="shared" si="2"/>
        <v>Tablo 9 da [Gezici Kütüphane -  - Yetişkin - K] türünde kayıtlı üyeniz yokken Tablo 10 da [Gezici Kütüphane -  - Yetişkin - K] türünde ödünç verme bilgisi belirtemezsiniz</v>
      </c>
      <c r="B58" t="b">
        <f t="shared" si="3"/>
        <v>1</v>
      </c>
      <c r="C58">
        <f>'Veri-10'!G41+'Veri-10'!G45+'Veri-10'!G49</f>
        <v>403</v>
      </c>
      <c r="D58" t="s">
        <v>137</v>
      </c>
      <c r="F58" t="s">
        <v>128</v>
      </c>
      <c r="G58" t="s">
        <v>130</v>
      </c>
      <c r="H58">
        <f>'Veri-9'!F17</f>
        <v>892</v>
      </c>
    </row>
    <row r="59" spans="1:8" x14ac:dyDescent="0.3">
      <c r="A59" t="str">
        <f>"Tablo 1 "&amp;'Tablo-1'!A7&amp;" - "  &amp;'Tablo-1'!N$3&amp;" değeri 0 dan küçük olamaz"</f>
        <v>Tablo 1 000-Genel - 2017 2. Dönem Sonu Kitap Sayısı değeri 0 dan küçük olamaz</v>
      </c>
      <c r="B59" t="b">
        <f>'Tablo-1'!N7&gt;=0</f>
        <v>1</v>
      </c>
    </row>
    <row r="60" spans="1:8" x14ac:dyDescent="0.3">
      <c r="A60" t="str">
        <f>"Tablo 1 "&amp;'Tablo-1'!A8&amp;" - "  &amp;'Tablo-1'!N$3&amp;" değeri 0 dan küçük olamaz"</f>
        <v>Tablo 1 100-Felsefe ve Psikoloji - 2017 2. Dönem Sonu Kitap Sayısı değeri 0 dan küçük olamaz</v>
      </c>
      <c r="B60" t="b">
        <f>'Tablo-1'!N8&gt;=0</f>
        <v>1</v>
      </c>
    </row>
    <row r="61" spans="1:8" x14ac:dyDescent="0.3">
      <c r="A61" t="str">
        <f>"Tablo 1 "&amp;'Tablo-1'!A9&amp;" - "  &amp;'Tablo-1'!N$3&amp;" değeri 0 dan küçük olamaz"</f>
        <v>Tablo 1 200-Din - 2017 2. Dönem Sonu Kitap Sayısı değeri 0 dan küçük olamaz</v>
      </c>
      <c r="B61" t="b">
        <f>'Tablo-1'!N9&gt;=0</f>
        <v>1</v>
      </c>
    </row>
    <row r="62" spans="1:8" x14ac:dyDescent="0.3">
      <c r="A62" t="str">
        <f>"Tablo 1 "&amp;'Tablo-1'!A10&amp;" - "  &amp;'Tablo-1'!N$3&amp;" değeri 0 dan küçük olamaz"</f>
        <v>Tablo 1 300-Toplum Bilimleri - 2017 2. Dönem Sonu Kitap Sayısı değeri 0 dan küçük olamaz</v>
      </c>
      <c r="B62" t="b">
        <f>'Tablo-1'!N10&gt;=0</f>
        <v>1</v>
      </c>
    </row>
    <row r="63" spans="1:8" x14ac:dyDescent="0.3">
      <c r="A63" t="str">
        <f>"Tablo 1 "&amp;'Tablo-1'!A11&amp;" - "  &amp;'Tablo-1'!N$3&amp;" değeri 0 dan küçük olamaz"</f>
        <v>Tablo 1 400-Dil ve Dilbilim - 2017 2. Dönem Sonu Kitap Sayısı değeri 0 dan küçük olamaz</v>
      </c>
      <c r="B63" t="b">
        <f>'Tablo-1'!N11&gt;=0</f>
        <v>1</v>
      </c>
    </row>
    <row r="64" spans="1:8" x14ac:dyDescent="0.3">
      <c r="A64" t="str">
        <f>"Tablo 1 "&amp;'Tablo-1'!A12&amp;" - "  &amp;'Tablo-1'!N$3&amp;" değeri 0 dan küçük olamaz"</f>
        <v>Tablo 1 500-Doğa Bilimleri ve Matematik - 2017 2. Dönem Sonu Kitap Sayısı değeri 0 dan küçük olamaz</v>
      </c>
      <c r="B64" t="b">
        <f>'Tablo-1'!N12&gt;=0</f>
        <v>1</v>
      </c>
    </row>
    <row r="65" spans="1:2" x14ac:dyDescent="0.3">
      <c r="A65" t="str">
        <f>"Tablo 1 "&amp;'Tablo-1'!A13&amp;" - "  &amp;'Tablo-1'!N$3&amp;" değeri 0 dan küçük olamaz"</f>
        <v>Tablo 1 600-Uygulamalı Bilimler ve Teknoloji - 2017 2. Dönem Sonu Kitap Sayısı değeri 0 dan küçük olamaz</v>
      </c>
      <c r="B65" t="b">
        <f>'Tablo-1'!N13&gt;=0</f>
        <v>1</v>
      </c>
    </row>
    <row r="66" spans="1:2" x14ac:dyDescent="0.3">
      <c r="A66" t="str">
        <f>"Tablo 1 "&amp;'Tablo-1'!A14&amp;" - "  &amp;'Tablo-1'!N$3&amp;" değeri 0 dan küçük olamaz"</f>
        <v>Tablo 1 700-Sanatlar - 2017 2. Dönem Sonu Kitap Sayısı değeri 0 dan küçük olamaz</v>
      </c>
      <c r="B66" t="b">
        <f>'Tablo-1'!N14&gt;=0</f>
        <v>1</v>
      </c>
    </row>
    <row r="67" spans="1:2" x14ac:dyDescent="0.3">
      <c r="A67" t="str">
        <f>"Tablo 1 "&amp;'Tablo-1'!A15&amp;" - "  &amp;'Tablo-1'!N$3&amp;" değeri 0 dan küçük olamaz"</f>
        <v>Tablo 1 800-Edebiyat ve Retorik - 2017 2. Dönem Sonu Kitap Sayısı değeri 0 dan küçük olamaz</v>
      </c>
      <c r="B67" t="b">
        <f>'Tablo-1'!N15&gt;=0</f>
        <v>1</v>
      </c>
    </row>
    <row r="68" spans="1:2" x14ac:dyDescent="0.3">
      <c r="A68" t="str">
        <f>"Tablo 1 "&amp;'Tablo-1'!A16&amp;" - "  &amp;'Tablo-1'!N$3&amp;" değeri 0 dan küçük olamaz"</f>
        <v>Tablo 1 900-Coğrafya, Tarih ve Yardımcı Disiplinler - 2017 2. Dönem Sonu Kitap Sayısı değeri 0 dan küçük olamaz</v>
      </c>
      <c r="B68" t="b">
        <f>'Tablo-1'!N16&gt;=0</f>
        <v>1</v>
      </c>
    </row>
    <row r="69" spans="1:2" x14ac:dyDescent="0.3">
      <c r="A69" t="str">
        <f>"Tablo 1 de bulunan "&amp;'Tablo-1'!H5&amp;" giriş toplam değeri ("&amp;'Tablo-1'!H17&amp;")  ile çıkış toplam değeri ("&amp;'Tablo-1'!L17&amp;") eşit olmalıdır."</f>
        <v>Tablo 1 de bulunan Katalog Değişim giriş toplam değeri (173)  ile çıkış toplam değeri (173) eşit olmalıdır.</v>
      </c>
      <c r="B69" t="b">
        <f>'Tablo-1'!H17='Tablo-1'!L17</f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"/>
    </sheetView>
  </sheetViews>
  <sheetFormatPr defaultRowHeight="14.4" x14ac:dyDescent="0.3"/>
  <cols>
    <col min="1" max="1" width="72.33203125" customWidth="1"/>
    <col min="2" max="2" width="13.109375" customWidth="1"/>
    <col min="4" max="4" width="13.109375" customWidth="1"/>
    <col min="5" max="5" width="26" customWidth="1"/>
    <col min="6" max="6" width="21.109375" customWidth="1"/>
    <col min="7" max="7" width="16.109375" customWidth="1"/>
  </cols>
  <sheetData>
    <row r="1" spans="1:2" x14ac:dyDescent="0.3">
      <c r="A1" t="s">
        <v>182</v>
      </c>
      <c r="B1" t="s">
        <v>183</v>
      </c>
    </row>
    <row r="2" spans="1:2" x14ac:dyDescent="0.3">
      <c r="A2" t="s">
        <v>184</v>
      </c>
      <c r="B2" t="b">
        <f>AND(('Tablo-1'!N17='Tablo-2'!D48),('Tablo-1'!N17='Tablo-5'!B5))</f>
        <v>1</v>
      </c>
    </row>
    <row r="3" spans="1:2" x14ac:dyDescent="0.3">
      <c r="A3" t="str">
        <f>"Tablo 1 "&amp;'Tablo-1'!A7&amp;" - "  &amp;'Tablo-1'!N$3&amp;" değeri 0 dan küçük olamaz"</f>
        <v>Tablo 1 000-Genel - 2017 2. Dönem Sonu Kitap Sayısı değeri 0 dan küçük olamaz</v>
      </c>
      <c r="B3" t="b">
        <f>'Tablo-1'!N7&gt;=0</f>
        <v>1</v>
      </c>
    </row>
    <row r="4" spans="1:2" x14ac:dyDescent="0.3">
      <c r="A4" t="str">
        <f>"Tablo 1 "&amp;'Tablo-1'!A8&amp;" - "  &amp;'Tablo-1'!N$3&amp;" değeri 0 dan küçük olamaz"</f>
        <v>Tablo 1 100-Felsefe ve Psikoloji - 2017 2. Dönem Sonu Kitap Sayısı değeri 0 dan küçük olamaz</v>
      </c>
      <c r="B4" t="b">
        <f>'Tablo-1'!N8&gt;=0</f>
        <v>1</v>
      </c>
    </row>
    <row r="5" spans="1:2" x14ac:dyDescent="0.3">
      <c r="A5" t="str">
        <f>"Tablo 1 "&amp;'Tablo-1'!A9&amp;" - "  &amp;'Tablo-1'!N$3&amp;" değeri 0 dan küçük olamaz"</f>
        <v>Tablo 1 200-Din - 2017 2. Dönem Sonu Kitap Sayısı değeri 0 dan küçük olamaz</v>
      </c>
      <c r="B5" t="b">
        <f>'Tablo-1'!N9&gt;=0</f>
        <v>1</v>
      </c>
    </row>
    <row r="6" spans="1:2" x14ac:dyDescent="0.3">
      <c r="A6" t="str">
        <f>"Tablo 1 "&amp;'Tablo-1'!A10&amp;" - "  &amp;'Tablo-1'!N$3&amp;" değeri 0 dan küçük olamaz"</f>
        <v>Tablo 1 300-Toplum Bilimleri - 2017 2. Dönem Sonu Kitap Sayısı değeri 0 dan küçük olamaz</v>
      </c>
      <c r="B6" t="b">
        <f>'Tablo-1'!N10&gt;=0</f>
        <v>1</v>
      </c>
    </row>
    <row r="7" spans="1:2" x14ac:dyDescent="0.3">
      <c r="A7" t="str">
        <f>"Tablo 1 "&amp;'Tablo-1'!A11&amp;" - "  &amp;'Tablo-1'!N$3&amp;" değeri 0 dan küçük olamaz"</f>
        <v>Tablo 1 400-Dil ve Dilbilim - 2017 2. Dönem Sonu Kitap Sayısı değeri 0 dan küçük olamaz</v>
      </c>
      <c r="B7" t="b">
        <f>'Tablo-1'!N11&gt;=0</f>
        <v>1</v>
      </c>
    </row>
    <row r="8" spans="1:2" x14ac:dyDescent="0.3">
      <c r="A8" t="str">
        <f>"Tablo 1 "&amp;'Tablo-1'!A12&amp;" - "  &amp;'Tablo-1'!N$3&amp;" değeri 0 dan küçük olamaz"</f>
        <v>Tablo 1 500-Doğa Bilimleri ve Matematik - 2017 2. Dönem Sonu Kitap Sayısı değeri 0 dan küçük olamaz</v>
      </c>
      <c r="B8" t="b">
        <f>'Tablo-1'!N12&gt;=0</f>
        <v>1</v>
      </c>
    </row>
    <row r="9" spans="1:2" x14ac:dyDescent="0.3">
      <c r="A9" t="str">
        <f>"Tablo 1 "&amp;'Tablo-1'!A13&amp;" - "  &amp;'Tablo-1'!N$3&amp;" değeri 0 dan küçük olamaz"</f>
        <v>Tablo 1 600-Uygulamalı Bilimler ve Teknoloji - 2017 2. Dönem Sonu Kitap Sayısı değeri 0 dan küçük olamaz</v>
      </c>
      <c r="B9" t="b">
        <f>'Tablo-1'!N13&gt;=0</f>
        <v>1</v>
      </c>
    </row>
    <row r="10" spans="1:2" x14ac:dyDescent="0.3">
      <c r="A10" t="str">
        <f>"Tablo 1 "&amp;'Tablo-1'!A14&amp;" - "  &amp;'Tablo-1'!N$3&amp;" değeri 0 dan küçük olamaz"</f>
        <v>Tablo 1 700-Sanatlar - 2017 2. Dönem Sonu Kitap Sayısı değeri 0 dan küçük olamaz</v>
      </c>
      <c r="B10" t="b">
        <f>'Tablo-1'!N14&gt;=0</f>
        <v>1</v>
      </c>
    </row>
    <row r="11" spans="1:2" x14ac:dyDescent="0.3">
      <c r="A11" t="str">
        <f>"Tablo 1 "&amp;'Tablo-1'!A15&amp;" - "  &amp;'Tablo-1'!N$3&amp;" değeri 0 dan küçük olamaz"</f>
        <v>Tablo 1 800-Edebiyat ve Retorik - 2017 2. Dönem Sonu Kitap Sayısı değeri 0 dan küçük olamaz</v>
      </c>
      <c r="B11" t="b">
        <f>'Tablo-1'!N15&gt;=0</f>
        <v>1</v>
      </c>
    </row>
    <row r="12" spans="1:2" x14ac:dyDescent="0.3">
      <c r="A12" t="str">
        <f>"Tablo 1 "&amp;'Tablo-1'!A16&amp;" - "  &amp;'Tablo-1'!N$3&amp;" değeri 0 dan küçük olamaz"</f>
        <v>Tablo 1 900-Coğrafya, Tarih ve Yardımcı Disiplinler - 2017 2. Dönem Sonu Kitap Sayısı değeri 0 dan küçük olamaz</v>
      </c>
      <c r="B12" t="b">
        <f>'Tablo-1'!N16&gt;=0</f>
        <v>1</v>
      </c>
    </row>
    <row r="13" spans="1:2" x14ac:dyDescent="0.3">
      <c r="A13" t="str">
        <f>"Tablo 1 de bulunan "&amp;'Tablo-1'!H5&amp;" giriş toplam değeri ("&amp;'Tablo-1'!H17&amp;")  ile çıkış toplam değeri ("&amp;'Tablo-1'!L17&amp;") eşit olmalıdır."</f>
        <v>Tablo 1 de bulunan Katalog Değişim giriş toplam değeri (173)  ile çıkış toplam değeri (173) eşit olmalıdır.</v>
      </c>
      <c r="B13" t="b">
        <f>'Tablo-1'!H17='Tablo-1'!L17</f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C17" sqref="C17"/>
    </sheetView>
  </sheetViews>
  <sheetFormatPr defaultRowHeight="14.4" x14ac:dyDescent="0.3"/>
  <cols>
    <col min="1" max="1" width="22.33203125" customWidth="1"/>
    <col min="3" max="3" width="27.44140625" bestFit="1" customWidth="1"/>
    <col min="4" max="4" width="25" bestFit="1" customWidth="1"/>
    <col min="5" max="5" width="25.5546875" bestFit="1" customWidth="1"/>
    <col min="6" max="6" width="13" customWidth="1"/>
  </cols>
  <sheetData>
    <row r="1" spans="1:7" x14ac:dyDescent="0.3">
      <c r="A1" s="29" t="s">
        <v>189</v>
      </c>
      <c r="B1" s="29" t="s">
        <v>190</v>
      </c>
      <c r="C1" s="29" t="s">
        <v>191</v>
      </c>
      <c r="D1" s="29" t="s">
        <v>192</v>
      </c>
      <c r="E1" s="29" t="s">
        <v>193</v>
      </c>
      <c r="F1" s="30" t="s">
        <v>194</v>
      </c>
      <c r="G1" s="29" t="s">
        <v>195</v>
      </c>
    </row>
    <row r="2" spans="1:7" x14ac:dyDescent="0.3">
      <c r="A2" t="str">
        <f>'Tablo-1'!A$7</f>
        <v>000-Genel</v>
      </c>
      <c r="B2" t="s">
        <v>196</v>
      </c>
      <c r="C2" t="str">
        <f>'Tablo-1'!C$5</f>
        <v>Satın Alınan</v>
      </c>
      <c r="E2" t="str">
        <f>'Tablo-1'!C$6</f>
        <v>Genel Müdürlük Tarafından</v>
      </c>
      <c r="F2" s="31">
        <f>'Tablo-1'!C$7</f>
        <v>4</v>
      </c>
      <c r="G2">
        <f>F2*1</f>
        <v>4</v>
      </c>
    </row>
    <row r="3" spans="1:7" x14ac:dyDescent="0.3">
      <c r="A3" t="str">
        <f>'Tablo-1'!A$7</f>
        <v>000-Genel</v>
      </c>
      <c r="B3" t="s">
        <v>196</v>
      </c>
      <c r="C3" t="str">
        <f>'Tablo-1'!C$5</f>
        <v>Satın Alınan</v>
      </c>
      <c r="E3" t="str">
        <f>'Tablo-1'!D$6</f>
        <v>Kütüphane Tarafından</v>
      </c>
      <c r="F3" s="31">
        <f>'Tablo-1'!D$7</f>
        <v>48</v>
      </c>
      <c r="G3">
        <f>F3*1</f>
        <v>48</v>
      </c>
    </row>
    <row r="4" spans="1:7" x14ac:dyDescent="0.3">
      <c r="A4" t="str">
        <f>'Tablo-1'!A$7</f>
        <v>000-Genel</v>
      </c>
      <c r="B4" t="s">
        <v>196</v>
      </c>
      <c r="C4" t="str">
        <f>'Tablo-1'!E$5</f>
        <v>Diğer Kütüphanelerden Devir</v>
      </c>
      <c r="F4" s="31">
        <f>'Tablo-1'!E$7</f>
        <v>0</v>
      </c>
      <c r="G4">
        <f t="shared" ref="G4:G90" si="0">F4*1</f>
        <v>0</v>
      </c>
    </row>
    <row r="5" spans="1:7" x14ac:dyDescent="0.3">
      <c r="A5" t="str">
        <f>'Tablo-1'!A$7</f>
        <v>000-Genel</v>
      </c>
      <c r="B5" t="s">
        <v>196</v>
      </c>
      <c r="C5" t="str">
        <f>'Tablo-1'!F$5</f>
        <v>Bağış</v>
      </c>
      <c r="F5" s="31">
        <f>'Tablo-1'!F$7</f>
        <v>3</v>
      </c>
      <c r="G5">
        <f t="shared" si="0"/>
        <v>3</v>
      </c>
    </row>
    <row r="6" spans="1:7" x14ac:dyDescent="0.3">
      <c r="A6" t="str">
        <f>'Tablo-1'!A$7</f>
        <v>000-Genel</v>
      </c>
      <c r="B6" t="s">
        <v>196</v>
      </c>
      <c r="C6" t="str">
        <f>'Tablo-1'!G$5</f>
        <v>Derleme</v>
      </c>
      <c r="F6" s="31">
        <f>'Tablo-1'!G$7</f>
        <v>0</v>
      </c>
      <c r="G6">
        <f t="shared" si="0"/>
        <v>0</v>
      </c>
    </row>
    <row r="7" spans="1:7" x14ac:dyDescent="0.3">
      <c r="A7" t="str">
        <f>'Tablo-1'!A$7</f>
        <v>000-Genel</v>
      </c>
      <c r="B7" t="s">
        <v>196</v>
      </c>
      <c r="C7" t="str">
        <f>'Tablo-1'!H$5</f>
        <v>Katalog Değişim</v>
      </c>
      <c r="F7" s="31">
        <f>'Tablo-1'!H$7</f>
        <v>0</v>
      </c>
      <c r="G7">
        <f t="shared" si="0"/>
        <v>0</v>
      </c>
    </row>
    <row r="8" spans="1:7" x14ac:dyDescent="0.3">
      <c r="A8" t="str">
        <f>'Tablo-1'!A$7</f>
        <v>000-Genel</v>
      </c>
      <c r="B8" t="s">
        <v>197</v>
      </c>
      <c r="D8" t="str">
        <f>'Tablo-1'!J$5</f>
        <v>Düşüm</v>
      </c>
      <c r="F8" s="31">
        <f>'Tablo-1'!J$7</f>
        <v>0</v>
      </c>
      <c r="G8">
        <f t="shared" si="0"/>
        <v>0</v>
      </c>
    </row>
    <row r="9" spans="1:7" x14ac:dyDescent="0.3">
      <c r="A9" t="str">
        <f>'Tablo-1'!A$7</f>
        <v>000-Genel</v>
      </c>
      <c r="B9" t="s">
        <v>197</v>
      </c>
      <c r="D9" t="str">
        <f>'Tablo-1'!K$5</f>
        <v>Diğer Kütüphanelere Devir</v>
      </c>
      <c r="F9" s="31">
        <f>'Tablo-1'!K$7</f>
        <v>0</v>
      </c>
      <c r="G9">
        <f t="shared" si="0"/>
        <v>0</v>
      </c>
    </row>
    <row r="10" spans="1:7" x14ac:dyDescent="0.3">
      <c r="A10" t="str">
        <f>'Tablo-1'!A$7</f>
        <v>000-Genel</v>
      </c>
      <c r="B10" t="s">
        <v>197</v>
      </c>
      <c r="D10" t="str">
        <f>'Tablo-1'!L$5</f>
        <v>Katalog Değişim</v>
      </c>
      <c r="F10" s="31">
        <f>'Tablo-1'!L$7</f>
        <v>4</v>
      </c>
      <c r="G10">
        <f t="shared" si="0"/>
        <v>4</v>
      </c>
    </row>
    <row r="11" spans="1:7" x14ac:dyDescent="0.3">
      <c r="A11" t="str">
        <f>'Tablo-1'!A$8</f>
        <v>100-Felsefe ve Psikoloji</v>
      </c>
      <c r="B11" t="s">
        <v>196</v>
      </c>
      <c r="C11" t="str">
        <f>'Tablo-1'!C$5</f>
        <v>Satın Alınan</v>
      </c>
      <c r="E11" t="str">
        <f>'Tablo-1'!C$6</f>
        <v>Genel Müdürlük Tarafından</v>
      </c>
      <c r="F11" s="31">
        <f>'Tablo-1'!C$8</f>
        <v>58</v>
      </c>
      <c r="G11">
        <f t="shared" si="0"/>
        <v>58</v>
      </c>
    </row>
    <row r="12" spans="1:7" x14ac:dyDescent="0.3">
      <c r="A12" t="str">
        <f>'Tablo-1'!A$8</f>
        <v>100-Felsefe ve Psikoloji</v>
      </c>
      <c r="B12" t="s">
        <v>196</v>
      </c>
      <c r="C12" t="str">
        <f>'Tablo-1'!C$5</f>
        <v>Satın Alınan</v>
      </c>
      <c r="E12" t="str">
        <f>'Tablo-1'!D$6</f>
        <v>Kütüphane Tarafından</v>
      </c>
      <c r="F12" s="31">
        <f>'Tablo-1'!D$8</f>
        <v>30</v>
      </c>
      <c r="G12">
        <f t="shared" si="0"/>
        <v>30</v>
      </c>
    </row>
    <row r="13" spans="1:7" x14ac:dyDescent="0.3">
      <c r="A13" t="str">
        <f>'Tablo-1'!A$8</f>
        <v>100-Felsefe ve Psikoloji</v>
      </c>
      <c r="B13" t="s">
        <v>196</v>
      </c>
      <c r="C13" t="str">
        <f>'Tablo-1'!E$5</f>
        <v>Diğer Kütüphanelerden Devir</v>
      </c>
      <c r="F13" s="31">
        <f>'Tablo-1'!E$8</f>
        <v>0</v>
      </c>
      <c r="G13">
        <f t="shared" si="0"/>
        <v>0</v>
      </c>
    </row>
    <row r="14" spans="1:7" x14ac:dyDescent="0.3">
      <c r="A14" t="str">
        <f>'Tablo-1'!A$8</f>
        <v>100-Felsefe ve Psikoloji</v>
      </c>
      <c r="B14" t="s">
        <v>196</v>
      </c>
      <c r="C14" t="str">
        <f>'Tablo-1'!F$5</f>
        <v>Bağış</v>
      </c>
      <c r="F14" s="31">
        <f>'Tablo-1'!F$8</f>
        <v>13</v>
      </c>
      <c r="G14">
        <f t="shared" si="0"/>
        <v>13</v>
      </c>
    </row>
    <row r="15" spans="1:7" x14ac:dyDescent="0.3">
      <c r="A15" t="str">
        <f>'Tablo-1'!A$8</f>
        <v>100-Felsefe ve Psikoloji</v>
      </c>
      <c r="B15" t="s">
        <v>196</v>
      </c>
      <c r="C15" t="str">
        <f>'Tablo-1'!G$5</f>
        <v>Derleme</v>
      </c>
      <c r="F15" s="31">
        <f>'Tablo-1'!G$8</f>
        <v>0</v>
      </c>
      <c r="G15">
        <f t="shared" si="0"/>
        <v>0</v>
      </c>
    </row>
    <row r="16" spans="1:7" x14ac:dyDescent="0.3">
      <c r="A16" t="str">
        <f>'Tablo-1'!A$8</f>
        <v>100-Felsefe ve Psikoloji</v>
      </c>
      <c r="B16" t="s">
        <v>196</v>
      </c>
      <c r="C16" t="str">
        <f>'Tablo-1'!H$5</f>
        <v>Katalog Değişim</v>
      </c>
      <c r="F16" s="31">
        <f>'Tablo-1'!H$8</f>
        <v>21</v>
      </c>
      <c r="G16">
        <f t="shared" si="0"/>
        <v>21</v>
      </c>
    </row>
    <row r="17" spans="1:7" x14ac:dyDescent="0.3">
      <c r="A17" t="str">
        <f>'Tablo-1'!A$8</f>
        <v>100-Felsefe ve Psikoloji</v>
      </c>
      <c r="B17" t="s">
        <v>197</v>
      </c>
      <c r="D17" t="str">
        <f>'Tablo-1'!J$5</f>
        <v>Düşüm</v>
      </c>
      <c r="F17" s="31">
        <f>'Tablo-1'!J$8</f>
        <v>0</v>
      </c>
      <c r="G17">
        <f t="shared" si="0"/>
        <v>0</v>
      </c>
    </row>
    <row r="18" spans="1:7" x14ac:dyDescent="0.3">
      <c r="A18" t="str">
        <f>'Tablo-1'!A$8</f>
        <v>100-Felsefe ve Psikoloji</v>
      </c>
      <c r="B18" t="s">
        <v>197</v>
      </c>
      <c r="D18" t="str">
        <f>'Tablo-1'!K$5</f>
        <v>Diğer Kütüphanelere Devir</v>
      </c>
      <c r="F18" s="31">
        <f>'Tablo-1'!K$8</f>
        <v>0</v>
      </c>
      <c r="G18">
        <f t="shared" si="0"/>
        <v>0</v>
      </c>
    </row>
    <row r="19" spans="1:7" x14ac:dyDescent="0.3">
      <c r="A19" t="str">
        <f>'Tablo-1'!A$8</f>
        <v>100-Felsefe ve Psikoloji</v>
      </c>
      <c r="B19" t="s">
        <v>197</v>
      </c>
      <c r="D19" t="str">
        <f>'Tablo-1'!L$5</f>
        <v>Katalog Değişim</v>
      </c>
      <c r="F19" s="31">
        <f>'Tablo-1'!L$8</f>
        <v>0</v>
      </c>
      <c r="G19">
        <f t="shared" si="0"/>
        <v>0</v>
      </c>
    </row>
    <row r="20" spans="1:7" x14ac:dyDescent="0.3">
      <c r="A20" t="str">
        <f>'Tablo-1'!A$9</f>
        <v>200-Din</v>
      </c>
      <c r="B20" t="s">
        <v>196</v>
      </c>
      <c r="C20" t="str">
        <f>'Tablo-1'!C$5</f>
        <v>Satın Alınan</v>
      </c>
      <c r="E20" t="str">
        <f>'Tablo-1'!C$6</f>
        <v>Genel Müdürlük Tarafından</v>
      </c>
      <c r="F20" s="31">
        <f>'Tablo-1'!C$9</f>
        <v>205</v>
      </c>
      <c r="G20">
        <f t="shared" si="0"/>
        <v>205</v>
      </c>
    </row>
    <row r="21" spans="1:7" x14ac:dyDescent="0.3">
      <c r="A21" t="str">
        <f>'Tablo-1'!A$9</f>
        <v>200-Din</v>
      </c>
      <c r="B21" t="s">
        <v>196</v>
      </c>
      <c r="C21" t="str">
        <f>'Tablo-1'!C$5</f>
        <v>Satın Alınan</v>
      </c>
      <c r="E21" t="str">
        <f>'Tablo-1'!D$6</f>
        <v>Kütüphane Tarafından</v>
      </c>
      <c r="F21" s="31">
        <f>'Tablo-1'!D$9</f>
        <v>72</v>
      </c>
      <c r="G21">
        <f t="shared" si="0"/>
        <v>72</v>
      </c>
    </row>
    <row r="22" spans="1:7" x14ac:dyDescent="0.3">
      <c r="A22" t="str">
        <f>'Tablo-1'!A$9</f>
        <v>200-Din</v>
      </c>
      <c r="B22" t="s">
        <v>196</v>
      </c>
      <c r="C22" t="str">
        <f>'Tablo-1'!E$5</f>
        <v>Diğer Kütüphanelerden Devir</v>
      </c>
      <c r="F22" s="31">
        <f>'Tablo-1'!E$9</f>
        <v>0</v>
      </c>
      <c r="G22">
        <f t="shared" si="0"/>
        <v>0</v>
      </c>
    </row>
    <row r="23" spans="1:7" x14ac:dyDescent="0.3">
      <c r="A23" t="str">
        <f>'Tablo-1'!A$9</f>
        <v>200-Din</v>
      </c>
      <c r="B23" t="s">
        <v>196</v>
      </c>
      <c r="C23" t="str">
        <f>'Tablo-1'!F$5</f>
        <v>Bağış</v>
      </c>
      <c r="F23" s="31">
        <f>'Tablo-1'!F$9</f>
        <v>30</v>
      </c>
      <c r="G23">
        <f t="shared" si="0"/>
        <v>30</v>
      </c>
    </row>
    <row r="24" spans="1:7" x14ac:dyDescent="0.3">
      <c r="A24" t="str">
        <f>'Tablo-1'!A$9</f>
        <v>200-Din</v>
      </c>
      <c r="B24" t="s">
        <v>196</v>
      </c>
      <c r="C24" t="str">
        <f>'Tablo-1'!G$5</f>
        <v>Derleme</v>
      </c>
      <c r="F24" s="31">
        <f>'Tablo-1'!G$9</f>
        <v>0</v>
      </c>
      <c r="G24">
        <f t="shared" si="0"/>
        <v>0</v>
      </c>
    </row>
    <row r="25" spans="1:7" x14ac:dyDescent="0.3">
      <c r="A25" t="str">
        <f>'Tablo-1'!A$9</f>
        <v>200-Din</v>
      </c>
      <c r="B25" t="s">
        <v>196</v>
      </c>
      <c r="C25" t="str">
        <f>'Tablo-1'!H$5</f>
        <v>Katalog Değişim</v>
      </c>
      <c r="F25" s="31">
        <f>'Tablo-1'!H$9</f>
        <v>14</v>
      </c>
      <c r="G25">
        <f t="shared" si="0"/>
        <v>14</v>
      </c>
    </row>
    <row r="26" spans="1:7" x14ac:dyDescent="0.3">
      <c r="A26" t="str">
        <f>'Tablo-1'!A$9</f>
        <v>200-Din</v>
      </c>
      <c r="B26" t="s">
        <v>197</v>
      </c>
      <c r="D26" t="str">
        <f>'Tablo-1'!J$5</f>
        <v>Düşüm</v>
      </c>
      <c r="F26" s="31">
        <f>'Tablo-1'!J$9</f>
        <v>0</v>
      </c>
      <c r="G26">
        <f t="shared" si="0"/>
        <v>0</v>
      </c>
    </row>
    <row r="27" spans="1:7" x14ac:dyDescent="0.3">
      <c r="A27" t="str">
        <f>'Tablo-1'!A$9</f>
        <v>200-Din</v>
      </c>
      <c r="B27" t="s">
        <v>197</v>
      </c>
      <c r="D27" t="str">
        <f>'Tablo-1'!K$5</f>
        <v>Diğer Kütüphanelere Devir</v>
      </c>
      <c r="F27" s="31">
        <f>'Tablo-1'!K$9</f>
        <v>0</v>
      </c>
      <c r="G27">
        <f t="shared" si="0"/>
        <v>0</v>
      </c>
    </row>
    <row r="28" spans="1:7" x14ac:dyDescent="0.3">
      <c r="A28" t="str">
        <f>'Tablo-1'!A$9</f>
        <v>200-Din</v>
      </c>
      <c r="B28" t="s">
        <v>197</v>
      </c>
      <c r="D28" t="str">
        <f>'Tablo-1'!L$5</f>
        <v>Katalog Değişim</v>
      </c>
      <c r="F28" s="31">
        <f>'Tablo-1'!L$9</f>
        <v>0</v>
      </c>
      <c r="G28">
        <f t="shared" si="0"/>
        <v>0</v>
      </c>
    </row>
    <row r="29" spans="1:7" x14ac:dyDescent="0.3">
      <c r="A29" t="str">
        <f>'Tablo-1'!A$10</f>
        <v>300-Toplum Bilimleri</v>
      </c>
      <c r="B29" t="s">
        <v>196</v>
      </c>
      <c r="C29" t="str">
        <f>'Tablo-1'!C$5</f>
        <v>Satın Alınan</v>
      </c>
      <c r="E29" t="str">
        <f>'Tablo-1'!C$6</f>
        <v>Genel Müdürlük Tarafından</v>
      </c>
      <c r="F29" s="31">
        <f>'Tablo-1'!C$10</f>
        <v>265</v>
      </c>
      <c r="G29">
        <f t="shared" si="0"/>
        <v>265</v>
      </c>
    </row>
    <row r="30" spans="1:7" x14ac:dyDescent="0.3">
      <c r="A30" t="str">
        <f>'Tablo-1'!A$10</f>
        <v>300-Toplum Bilimleri</v>
      </c>
      <c r="B30" t="s">
        <v>196</v>
      </c>
      <c r="C30" t="str">
        <f>'Tablo-1'!C$5</f>
        <v>Satın Alınan</v>
      </c>
      <c r="E30" t="str">
        <f>'Tablo-1'!D$6</f>
        <v>Kütüphane Tarafından</v>
      </c>
      <c r="F30" s="31">
        <f>'Tablo-1'!D$10</f>
        <v>0</v>
      </c>
      <c r="G30">
        <f t="shared" si="0"/>
        <v>0</v>
      </c>
    </row>
    <row r="31" spans="1:7" x14ac:dyDescent="0.3">
      <c r="A31" t="str">
        <f>'Tablo-1'!A$10</f>
        <v>300-Toplum Bilimleri</v>
      </c>
      <c r="B31" t="s">
        <v>196</v>
      </c>
      <c r="C31" t="str">
        <f>'Tablo-1'!E$5</f>
        <v>Diğer Kütüphanelerden Devir</v>
      </c>
      <c r="F31" s="31">
        <f>'Tablo-1'!E$10</f>
        <v>0</v>
      </c>
      <c r="G31">
        <f t="shared" si="0"/>
        <v>0</v>
      </c>
    </row>
    <row r="32" spans="1:7" x14ac:dyDescent="0.3">
      <c r="A32" t="str">
        <f>'Tablo-1'!A$10</f>
        <v>300-Toplum Bilimleri</v>
      </c>
      <c r="B32" t="s">
        <v>196</v>
      </c>
      <c r="C32" t="str">
        <f>'Tablo-1'!F$5</f>
        <v>Bağış</v>
      </c>
      <c r="F32" s="31">
        <f>'Tablo-1'!F$10</f>
        <v>21</v>
      </c>
      <c r="G32">
        <f t="shared" si="0"/>
        <v>21</v>
      </c>
    </row>
    <row r="33" spans="1:7" x14ac:dyDescent="0.3">
      <c r="A33" t="str">
        <f>'Tablo-1'!A$10</f>
        <v>300-Toplum Bilimleri</v>
      </c>
      <c r="B33" t="s">
        <v>196</v>
      </c>
      <c r="C33" t="str">
        <f>'Tablo-1'!G$5</f>
        <v>Derleme</v>
      </c>
      <c r="F33" s="31">
        <f>'Tablo-1'!G$10</f>
        <v>0</v>
      </c>
      <c r="G33">
        <f t="shared" si="0"/>
        <v>0</v>
      </c>
    </row>
    <row r="34" spans="1:7" x14ac:dyDescent="0.3">
      <c r="A34" t="str">
        <f>'Tablo-1'!A$10</f>
        <v>300-Toplum Bilimleri</v>
      </c>
      <c r="B34" t="s">
        <v>196</v>
      </c>
      <c r="C34" t="str">
        <f>'Tablo-1'!H$5</f>
        <v>Katalog Değişim</v>
      </c>
      <c r="F34" s="31">
        <f>'Tablo-1'!H$10</f>
        <v>0</v>
      </c>
      <c r="G34">
        <f t="shared" si="0"/>
        <v>0</v>
      </c>
    </row>
    <row r="35" spans="1:7" x14ac:dyDescent="0.3">
      <c r="A35" t="str">
        <f>'Tablo-1'!A$10</f>
        <v>300-Toplum Bilimleri</v>
      </c>
      <c r="B35" t="s">
        <v>197</v>
      </c>
      <c r="D35" t="str">
        <f>'Tablo-1'!J$5</f>
        <v>Düşüm</v>
      </c>
      <c r="F35" s="31">
        <f>'Tablo-1'!J$10</f>
        <v>0</v>
      </c>
      <c r="G35">
        <f t="shared" si="0"/>
        <v>0</v>
      </c>
    </row>
    <row r="36" spans="1:7" x14ac:dyDescent="0.3">
      <c r="A36" t="str">
        <f>'Tablo-1'!A$10</f>
        <v>300-Toplum Bilimleri</v>
      </c>
      <c r="B36" t="s">
        <v>197</v>
      </c>
      <c r="D36" t="str">
        <f>'Tablo-1'!K$5</f>
        <v>Diğer Kütüphanelere Devir</v>
      </c>
      <c r="F36" s="31">
        <f>'Tablo-1'!K$10</f>
        <v>0</v>
      </c>
      <c r="G36">
        <f t="shared" si="0"/>
        <v>0</v>
      </c>
    </row>
    <row r="37" spans="1:7" x14ac:dyDescent="0.3">
      <c r="A37" t="str">
        <f>'Tablo-1'!A$10</f>
        <v>300-Toplum Bilimleri</v>
      </c>
      <c r="B37" t="s">
        <v>197</v>
      </c>
      <c r="D37" t="str">
        <f>'Tablo-1'!L$5</f>
        <v>Katalog Değişim</v>
      </c>
      <c r="F37" s="31">
        <f>'Tablo-1'!L$10</f>
        <v>31</v>
      </c>
      <c r="G37">
        <f t="shared" si="0"/>
        <v>31</v>
      </c>
    </row>
    <row r="38" spans="1:7" x14ac:dyDescent="0.3">
      <c r="A38" t="str">
        <f>'Tablo-1'!A$11</f>
        <v>400-Dil ve Dilbilim</v>
      </c>
      <c r="B38" t="s">
        <v>196</v>
      </c>
      <c r="C38" t="str">
        <f>'Tablo-1'!C$5</f>
        <v>Satın Alınan</v>
      </c>
      <c r="E38" t="str">
        <f>'Tablo-1'!C$6</f>
        <v>Genel Müdürlük Tarafından</v>
      </c>
      <c r="F38" s="31">
        <f>'Tablo-1'!C$11</f>
        <v>15</v>
      </c>
      <c r="G38">
        <f t="shared" si="0"/>
        <v>15</v>
      </c>
    </row>
    <row r="39" spans="1:7" x14ac:dyDescent="0.3">
      <c r="A39" t="str">
        <f>'Tablo-1'!A$11</f>
        <v>400-Dil ve Dilbilim</v>
      </c>
      <c r="B39" t="s">
        <v>196</v>
      </c>
      <c r="C39" t="str">
        <f>'Tablo-1'!C$5</f>
        <v>Satın Alınan</v>
      </c>
      <c r="E39" t="str">
        <f>'Tablo-1'!D$6</f>
        <v>Kütüphane Tarafından</v>
      </c>
      <c r="F39" s="31">
        <f>'Tablo-1'!D$11</f>
        <v>8</v>
      </c>
      <c r="G39">
        <f t="shared" si="0"/>
        <v>8</v>
      </c>
    </row>
    <row r="40" spans="1:7" x14ac:dyDescent="0.3">
      <c r="A40" t="str">
        <f>'Tablo-1'!A$11</f>
        <v>400-Dil ve Dilbilim</v>
      </c>
      <c r="B40" t="s">
        <v>196</v>
      </c>
      <c r="C40" t="str">
        <f>'Tablo-1'!E$5</f>
        <v>Diğer Kütüphanelerden Devir</v>
      </c>
      <c r="F40" s="31">
        <f>'Tablo-1'!E$11</f>
        <v>0</v>
      </c>
      <c r="G40">
        <f t="shared" si="0"/>
        <v>0</v>
      </c>
    </row>
    <row r="41" spans="1:7" x14ac:dyDescent="0.3">
      <c r="A41" t="str">
        <f>'Tablo-1'!A$11</f>
        <v>400-Dil ve Dilbilim</v>
      </c>
      <c r="B41" t="s">
        <v>196</v>
      </c>
      <c r="C41" t="str">
        <f>'Tablo-1'!F$5</f>
        <v>Bağış</v>
      </c>
      <c r="F41" s="31">
        <f>'Tablo-1'!F$11</f>
        <v>11</v>
      </c>
      <c r="G41">
        <f t="shared" si="0"/>
        <v>11</v>
      </c>
    </row>
    <row r="42" spans="1:7" x14ac:dyDescent="0.3">
      <c r="A42" t="str">
        <f>'Tablo-1'!A$11</f>
        <v>400-Dil ve Dilbilim</v>
      </c>
      <c r="B42" t="s">
        <v>196</v>
      </c>
      <c r="C42" t="str">
        <f>'Tablo-1'!G$5</f>
        <v>Derleme</v>
      </c>
      <c r="F42" s="31">
        <f>'Tablo-1'!G$11</f>
        <v>0</v>
      </c>
      <c r="G42">
        <f t="shared" si="0"/>
        <v>0</v>
      </c>
    </row>
    <row r="43" spans="1:7" x14ac:dyDescent="0.3">
      <c r="A43" t="str">
        <f>'Tablo-1'!A$11</f>
        <v>400-Dil ve Dilbilim</v>
      </c>
      <c r="B43" t="s">
        <v>196</v>
      </c>
      <c r="C43" t="str">
        <f>'Tablo-1'!H$5</f>
        <v>Katalog Değişim</v>
      </c>
      <c r="F43" s="31">
        <f>'Tablo-1'!H$11</f>
        <v>114</v>
      </c>
      <c r="G43">
        <f t="shared" si="0"/>
        <v>114</v>
      </c>
    </row>
    <row r="44" spans="1:7" x14ac:dyDescent="0.3">
      <c r="A44" t="str">
        <f>'Tablo-1'!A$11</f>
        <v>400-Dil ve Dilbilim</v>
      </c>
      <c r="B44" t="s">
        <v>197</v>
      </c>
      <c r="D44" t="str">
        <f>'Tablo-1'!J$5</f>
        <v>Düşüm</v>
      </c>
      <c r="F44" s="31">
        <f>'Tablo-1'!J$11</f>
        <v>0</v>
      </c>
      <c r="G44">
        <f t="shared" si="0"/>
        <v>0</v>
      </c>
    </row>
    <row r="45" spans="1:7" x14ac:dyDescent="0.3">
      <c r="A45" t="str">
        <f>'Tablo-1'!A$11</f>
        <v>400-Dil ve Dilbilim</v>
      </c>
      <c r="B45" t="s">
        <v>197</v>
      </c>
      <c r="D45" t="str">
        <f>'Tablo-1'!K$5</f>
        <v>Diğer Kütüphanelere Devir</v>
      </c>
      <c r="F45" s="31">
        <f>'Tablo-1'!K$11</f>
        <v>0</v>
      </c>
      <c r="G45">
        <f t="shared" si="0"/>
        <v>0</v>
      </c>
    </row>
    <row r="46" spans="1:7" x14ac:dyDescent="0.3">
      <c r="A46" t="str">
        <f>'Tablo-1'!A$11</f>
        <v>400-Dil ve Dilbilim</v>
      </c>
      <c r="B46" t="s">
        <v>197</v>
      </c>
      <c r="D46" t="str">
        <f>'Tablo-1'!L$5</f>
        <v>Katalog Değişim</v>
      </c>
      <c r="F46" s="31">
        <f>'Tablo-1'!L$11</f>
        <v>0</v>
      </c>
      <c r="G46">
        <f t="shared" si="0"/>
        <v>0</v>
      </c>
    </row>
    <row r="47" spans="1:7" x14ac:dyDescent="0.3">
      <c r="A47" t="str">
        <f>'Tablo-1'!A$12</f>
        <v>500-Doğa Bilimleri ve Matematik</v>
      </c>
      <c r="B47" t="s">
        <v>196</v>
      </c>
      <c r="C47" t="str">
        <f>'Tablo-1'!C$5</f>
        <v>Satın Alınan</v>
      </c>
      <c r="E47" t="str">
        <f>'Tablo-1'!C$6</f>
        <v>Genel Müdürlük Tarafından</v>
      </c>
      <c r="F47" s="31">
        <f>'Tablo-1'!C$12</f>
        <v>27</v>
      </c>
      <c r="G47">
        <f t="shared" si="0"/>
        <v>27</v>
      </c>
    </row>
    <row r="48" spans="1:7" x14ac:dyDescent="0.3">
      <c r="A48" t="str">
        <f>'Tablo-1'!A$12</f>
        <v>500-Doğa Bilimleri ve Matematik</v>
      </c>
      <c r="B48" t="s">
        <v>196</v>
      </c>
      <c r="C48" t="str">
        <f>'Tablo-1'!C$5</f>
        <v>Satın Alınan</v>
      </c>
      <c r="E48" t="str">
        <f>'Tablo-1'!D$6</f>
        <v>Kütüphane Tarafından</v>
      </c>
      <c r="F48" s="31">
        <f>'Tablo-1'!D$12</f>
        <v>19</v>
      </c>
      <c r="G48">
        <f t="shared" si="0"/>
        <v>19</v>
      </c>
    </row>
    <row r="49" spans="1:7" x14ac:dyDescent="0.3">
      <c r="A49" t="str">
        <f>'Tablo-1'!A$12</f>
        <v>500-Doğa Bilimleri ve Matematik</v>
      </c>
      <c r="B49" t="s">
        <v>196</v>
      </c>
      <c r="C49" t="str">
        <f>'Tablo-1'!E$5</f>
        <v>Diğer Kütüphanelerden Devir</v>
      </c>
      <c r="F49" s="31">
        <f>'Tablo-1'!E$12</f>
        <v>0</v>
      </c>
      <c r="G49">
        <f t="shared" si="0"/>
        <v>0</v>
      </c>
    </row>
    <row r="50" spans="1:7" x14ac:dyDescent="0.3">
      <c r="A50" t="str">
        <f>'Tablo-1'!A$12</f>
        <v>500-Doğa Bilimleri ve Matematik</v>
      </c>
      <c r="B50" t="s">
        <v>196</v>
      </c>
      <c r="C50" t="str">
        <f>'Tablo-1'!F$5</f>
        <v>Bağış</v>
      </c>
      <c r="F50" s="31">
        <f>'Tablo-1'!F$12</f>
        <v>11</v>
      </c>
      <c r="G50">
        <f t="shared" si="0"/>
        <v>11</v>
      </c>
    </row>
    <row r="51" spans="1:7" x14ac:dyDescent="0.3">
      <c r="A51" t="str">
        <f>'Tablo-1'!A$12</f>
        <v>500-Doğa Bilimleri ve Matematik</v>
      </c>
      <c r="B51" t="s">
        <v>196</v>
      </c>
      <c r="C51" t="str">
        <f>'Tablo-1'!G$5</f>
        <v>Derleme</v>
      </c>
      <c r="F51" s="31">
        <f>'Tablo-1'!G$12</f>
        <v>0</v>
      </c>
      <c r="G51">
        <f t="shared" si="0"/>
        <v>0</v>
      </c>
    </row>
    <row r="52" spans="1:7" x14ac:dyDescent="0.3">
      <c r="A52" t="str">
        <f>'Tablo-1'!A$12</f>
        <v>500-Doğa Bilimleri ve Matematik</v>
      </c>
      <c r="B52" t="s">
        <v>196</v>
      </c>
      <c r="C52" t="str">
        <f>'Tablo-1'!H$5</f>
        <v>Katalog Değişim</v>
      </c>
      <c r="F52" s="31">
        <f>'Tablo-1'!H$12</f>
        <v>7</v>
      </c>
      <c r="G52">
        <f t="shared" si="0"/>
        <v>7</v>
      </c>
    </row>
    <row r="53" spans="1:7" x14ac:dyDescent="0.3">
      <c r="A53" t="str">
        <f>'Tablo-1'!A$12</f>
        <v>500-Doğa Bilimleri ve Matematik</v>
      </c>
      <c r="B53" t="s">
        <v>197</v>
      </c>
      <c r="D53" t="str">
        <f>'Tablo-1'!J$5</f>
        <v>Düşüm</v>
      </c>
      <c r="F53" s="31">
        <f>'Tablo-1'!J$12</f>
        <v>0</v>
      </c>
      <c r="G53">
        <f t="shared" si="0"/>
        <v>0</v>
      </c>
    </row>
    <row r="54" spans="1:7" x14ac:dyDescent="0.3">
      <c r="A54" t="str">
        <f>'Tablo-1'!A$12</f>
        <v>500-Doğa Bilimleri ve Matematik</v>
      </c>
      <c r="B54" t="s">
        <v>197</v>
      </c>
      <c r="D54" t="str">
        <f>'Tablo-1'!K$5</f>
        <v>Diğer Kütüphanelere Devir</v>
      </c>
      <c r="F54" s="31">
        <f>'Tablo-1'!K$12</f>
        <v>0</v>
      </c>
      <c r="G54">
        <f t="shared" si="0"/>
        <v>0</v>
      </c>
    </row>
    <row r="55" spans="1:7" x14ac:dyDescent="0.3">
      <c r="A55" t="str">
        <f>'Tablo-1'!A$12</f>
        <v>500-Doğa Bilimleri ve Matematik</v>
      </c>
      <c r="B55" t="s">
        <v>197</v>
      </c>
      <c r="D55" t="str">
        <f>'Tablo-1'!L$5</f>
        <v>Katalog Değişim</v>
      </c>
      <c r="F55" s="31">
        <f>'Tablo-1'!L$12</f>
        <v>0</v>
      </c>
      <c r="G55">
        <f t="shared" si="0"/>
        <v>0</v>
      </c>
    </row>
    <row r="56" spans="1:7" x14ac:dyDescent="0.3">
      <c r="A56" t="str">
        <f>'Tablo-1'!A$13</f>
        <v>600-Uygulamalı Bilimler ve Teknoloji</v>
      </c>
      <c r="B56" t="s">
        <v>196</v>
      </c>
      <c r="C56" t="str">
        <f>'Tablo-1'!C$5</f>
        <v>Satın Alınan</v>
      </c>
      <c r="E56" t="str">
        <f>'Tablo-1'!C$6</f>
        <v>Genel Müdürlük Tarafından</v>
      </c>
      <c r="F56" s="31">
        <f>'Tablo-1'!C$13</f>
        <v>48</v>
      </c>
      <c r="G56">
        <f t="shared" si="0"/>
        <v>48</v>
      </c>
    </row>
    <row r="57" spans="1:7" x14ac:dyDescent="0.3">
      <c r="A57" t="str">
        <f>'Tablo-1'!A$13</f>
        <v>600-Uygulamalı Bilimler ve Teknoloji</v>
      </c>
      <c r="B57" t="s">
        <v>196</v>
      </c>
      <c r="C57" t="str">
        <f>'Tablo-1'!C$5</f>
        <v>Satın Alınan</v>
      </c>
      <c r="E57" t="str">
        <f>'Tablo-1'!D$6</f>
        <v>Kütüphane Tarafından</v>
      </c>
      <c r="F57" s="31">
        <f>'Tablo-1'!D$13</f>
        <v>3</v>
      </c>
      <c r="G57">
        <f t="shared" si="0"/>
        <v>3</v>
      </c>
    </row>
    <row r="58" spans="1:7" x14ac:dyDescent="0.3">
      <c r="A58" t="str">
        <f>'Tablo-1'!A$13</f>
        <v>600-Uygulamalı Bilimler ve Teknoloji</v>
      </c>
      <c r="B58" t="s">
        <v>196</v>
      </c>
      <c r="C58" t="str">
        <f>'Tablo-1'!E$5</f>
        <v>Diğer Kütüphanelerden Devir</v>
      </c>
      <c r="F58" s="31">
        <f>'Tablo-1'!E$13</f>
        <v>0</v>
      </c>
      <c r="G58">
        <f t="shared" si="0"/>
        <v>0</v>
      </c>
    </row>
    <row r="59" spans="1:7" x14ac:dyDescent="0.3">
      <c r="A59" t="str">
        <f>'Tablo-1'!A$13</f>
        <v>600-Uygulamalı Bilimler ve Teknoloji</v>
      </c>
      <c r="B59" t="s">
        <v>196</v>
      </c>
      <c r="C59" t="str">
        <f>'Tablo-1'!F$5</f>
        <v>Bağış</v>
      </c>
      <c r="F59" s="31">
        <f>'Tablo-1'!F$13</f>
        <v>7</v>
      </c>
      <c r="G59">
        <f t="shared" si="0"/>
        <v>7</v>
      </c>
    </row>
    <row r="60" spans="1:7" x14ac:dyDescent="0.3">
      <c r="A60" t="str">
        <f>'Tablo-1'!A$13</f>
        <v>600-Uygulamalı Bilimler ve Teknoloji</v>
      </c>
      <c r="B60" t="s">
        <v>196</v>
      </c>
      <c r="C60" t="str">
        <f>'Tablo-1'!G$5</f>
        <v>Derleme</v>
      </c>
      <c r="F60" s="31">
        <f>'Tablo-1'!G$13</f>
        <v>0</v>
      </c>
      <c r="G60">
        <f t="shared" si="0"/>
        <v>0</v>
      </c>
    </row>
    <row r="61" spans="1:7" x14ac:dyDescent="0.3">
      <c r="A61" t="str">
        <f>'Tablo-1'!A$13</f>
        <v>600-Uygulamalı Bilimler ve Teknoloji</v>
      </c>
      <c r="B61" t="s">
        <v>196</v>
      </c>
      <c r="C61" t="str">
        <f>'Tablo-1'!H$5</f>
        <v>Katalog Değişim</v>
      </c>
      <c r="F61" s="31">
        <f>'Tablo-1'!H$13</f>
        <v>17</v>
      </c>
      <c r="G61">
        <f t="shared" si="0"/>
        <v>17</v>
      </c>
    </row>
    <row r="62" spans="1:7" x14ac:dyDescent="0.3">
      <c r="A62" t="str">
        <f>'Tablo-1'!A$13</f>
        <v>600-Uygulamalı Bilimler ve Teknoloji</v>
      </c>
      <c r="B62" t="s">
        <v>197</v>
      </c>
      <c r="D62" t="str">
        <f>'Tablo-1'!J$5</f>
        <v>Düşüm</v>
      </c>
      <c r="F62" s="31">
        <f>'Tablo-1'!J$13</f>
        <v>0</v>
      </c>
      <c r="G62">
        <f t="shared" si="0"/>
        <v>0</v>
      </c>
    </row>
    <row r="63" spans="1:7" x14ac:dyDescent="0.3">
      <c r="A63" t="str">
        <f>'Tablo-1'!A$13</f>
        <v>600-Uygulamalı Bilimler ve Teknoloji</v>
      </c>
      <c r="B63" t="s">
        <v>197</v>
      </c>
      <c r="D63" t="str">
        <f>'Tablo-1'!K$5</f>
        <v>Diğer Kütüphanelere Devir</v>
      </c>
      <c r="F63" s="31">
        <f>'Tablo-1'!K$13</f>
        <v>0</v>
      </c>
      <c r="G63">
        <f t="shared" si="0"/>
        <v>0</v>
      </c>
    </row>
    <row r="64" spans="1:7" x14ac:dyDescent="0.3">
      <c r="A64" t="str">
        <f>'Tablo-1'!A$13</f>
        <v>600-Uygulamalı Bilimler ve Teknoloji</v>
      </c>
      <c r="B64" t="s">
        <v>197</v>
      </c>
      <c r="D64" t="str">
        <f>'Tablo-1'!L$5</f>
        <v>Katalog Değişim</v>
      </c>
      <c r="F64" s="31">
        <f>'Tablo-1'!L$13</f>
        <v>0</v>
      </c>
      <c r="G64">
        <f t="shared" si="0"/>
        <v>0</v>
      </c>
    </row>
    <row r="65" spans="1:7" x14ac:dyDescent="0.3">
      <c r="A65" t="str">
        <f>'Tablo-1'!A$14</f>
        <v>700-Sanatlar</v>
      </c>
      <c r="B65" t="s">
        <v>196</v>
      </c>
      <c r="C65" t="str">
        <f>'Tablo-1'!C$5</f>
        <v>Satın Alınan</v>
      </c>
      <c r="E65" t="str">
        <f>'Tablo-1'!C$6</f>
        <v>Genel Müdürlük Tarafından</v>
      </c>
      <c r="F65" s="31">
        <f>'Tablo-1'!C$14</f>
        <v>71</v>
      </c>
      <c r="G65">
        <f t="shared" si="0"/>
        <v>71</v>
      </c>
    </row>
    <row r="66" spans="1:7" x14ac:dyDescent="0.3">
      <c r="A66" t="str">
        <f>'Tablo-1'!A$14</f>
        <v>700-Sanatlar</v>
      </c>
      <c r="B66" t="s">
        <v>196</v>
      </c>
      <c r="C66" t="str">
        <f>'Tablo-1'!C$5</f>
        <v>Satın Alınan</v>
      </c>
      <c r="E66" t="str">
        <f>'Tablo-1'!D$6</f>
        <v>Kütüphane Tarafından</v>
      </c>
      <c r="F66" s="31">
        <f>'Tablo-1'!D$14</f>
        <v>1340</v>
      </c>
      <c r="G66">
        <f t="shared" si="0"/>
        <v>1340</v>
      </c>
    </row>
    <row r="67" spans="1:7" x14ac:dyDescent="0.3">
      <c r="A67" t="str">
        <f>'Tablo-1'!A$14</f>
        <v>700-Sanatlar</v>
      </c>
      <c r="B67" t="s">
        <v>196</v>
      </c>
      <c r="C67" t="str">
        <f>'Tablo-1'!E$5</f>
        <v>Diğer Kütüphanelerden Devir</v>
      </c>
      <c r="F67" s="31">
        <f>'Tablo-1'!E$14</f>
        <v>0</v>
      </c>
      <c r="G67">
        <f t="shared" si="0"/>
        <v>0</v>
      </c>
    </row>
    <row r="68" spans="1:7" x14ac:dyDescent="0.3">
      <c r="A68" t="str">
        <f>'Tablo-1'!A$14</f>
        <v>700-Sanatlar</v>
      </c>
      <c r="B68" t="s">
        <v>196</v>
      </c>
      <c r="C68" t="str">
        <f>'Tablo-1'!F$5</f>
        <v>Bağış</v>
      </c>
      <c r="F68" s="31">
        <f>'Tablo-1'!F$14</f>
        <v>7</v>
      </c>
      <c r="G68">
        <f t="shared" si="0"/>
        <v>7</v>
      </c>
    </row>
    <row r="69" spans="1:7" x14ac:dyDescent="0.3">
      <c r="A69" t="str">
        <f>'Tablo-1'!A$14</f>
        <v>700-Sanatlar</v>
      </c>
      <c r="B69" t="s">
        <v>196</v>
      </c>
      <c r="C69" t="str">
        <f>'Tablo-1'!G$5</f>
        <v>Derleme</v>
      </c>
      <c r="F69" s="31">
        <f>'Tablo-1'!G$14</f>
        <v>0</v>
      </c>
      <c r="G69">
        <f t="shared" si="0"/>
        <v>0</v>
      </c>
    </row>
    <row r="70" spans="1:7" x14ac:dyDescent="0.3">
      <c r="A70" t="str">
        <f>'Tablo-1'!A$14</f>
        <v>700-Sanatlar</v>
      </c>
      <c r="B70" t="s">
        <v>196</v>
      </c>
      <c r="C70" t="str">
        <f>'Tablo-1'!H$5</f>
        <v>Katalog Değişim</v>
      </c>
      <c r="F70" s="31">
        <f>'Tablo-1'!H$14</f>
        <v>0</v>
      </c>
      <c r="G70">
        <f t="shared" si="0"/>
        <v>0</v>
      </c>
    </row>
    <row r="71" spans="1:7" x14ac:dyDescent="0.3">
      <c r="A71" t="str">
        <f>'Tablo-1'!A$14</f>
        <v>700-Sanatlar</v>
      </c>
      <c r="B71" t="s">
        <v>197</v>
      </c>
      <c r="D71" t="str">
        <f>'Tablo-1'!J$5</f>
        <v>Düşüm</v>
      </c>
      <c r="F71" s="31">
        <f>'Tablo-1'!J$14</f>
        <v>0</v>
      </c>
      <c r="G71">
        <f t="shared" si="0"/>
        <v>0</v>
      </c>
    </row>
    <row r="72" spans="1:7" x14ac:dyDescent="0.3">
      <c r="A72" t="str">
        <f>'Tablo-1'!A$14</f>
        <v>700-Sanatlar</v>
      </c>
      <c r="B72" t="s">
        <v>197</v>
      </c>
      <c r="D72" t="str">
        <f>'Tablo-1'!K$5</f>
        <v>Diğer Kütüphanelere Devir</v>
      </c>
      <c r="F72" s="31">
        <f>'Tablo-1'!K$14</f>
        <v>0</v>
      </c>
      <c r="G72">
        <f t="shared" si="0"/>
        <v>0</v>
      </c>
    </row>
    <row r="73" spans="1:7" x14ac:dyDescent="0.3">
      <c r="A73" t="str">
        <f>'Tablo-1'!A$14</f>
        <v>700-Sanatlar</v>
      </c>
      <c r="B73" t="s">
        <v>197</v>
      </c>
      <c r="D73" t="str">
        <f>'Tablo-1'!L$5</f>
        <v>Katalog Değişim</v>
      </c>
      <c r="F73" s="31">
        <f>'Tablo-1'!L$14</f>
        <v>8</v>
      </c>
      <c r="G73">
        <f t="shared" si="0"/>
        <v>8</v>
      </c>
    </row>
    <row r="74" spans="1:7" x14ac:dyDescent="0.3">
      <c r="A74" t="str">
        <f>'Tablo-1'!A$15</f>
        <v>800-Edebiyat ve Retorik</v>
      </c>
      <c r="B74" t="s">
        <v>196</v>
      </c>
      <c r="C74" t="str">
        <f>'Tablo-1'!C$5</f>
        <v>Satın Alınan</v>
      </c>
      <c r="E74" t="str">
        <f>'Tablo-1'!C$6</f>
        <v>Genel Müdürlük Tarafından</v>
      </c>
      <c r="F74" s="31">
        <f>'Tablo-1'!C$15</f>
        <v>1074</v>
      </c>
      <c r="G74">
        <f t="shared" si="0"/>
        <v>1074</v>
      </c>
    </row>
    <row r="75" spans="1:7" x14ac:dyDescent="0.3">
      <c r="A75" t="str">
        <f>'Tablo-1'!A$15</f>
        <v>800-Edebiyat ve Retorik</v>
      </c>
      <c r="B75" t="s">
        <v>196</v>
      </c>
      <c r="C75" t="str">
        <f>'Tablo-1'!C$5</f>
        <v>Satın Alınan</v>
      </c>
      <c r="E75" t="str">
        <f>'Tablo-1'!D$6</f>
        <v>Kütüphane Tarafından</v>
      </c>
      <c r="F75" s="31">
        <f>'Tablo-1'!D$15</f>
        <v>31</v>
      </c>
      <c r="G75">
        <f t="shared" si="0"/>
        <v>31</v>
      </c>
    </row>
    <row r="76" spans="1:7" x14ac:dyDescent="0.3">
      <c r="A76" t="str">
        <f>'Tablo-1'!A$15</f>
        <v>800-Edebiyat ve Retorik</v>
      </c>
      <c r="B76" t="s">
        <v>196</v>
      </c>
      <c r="C76" t="str">
        <f>'Tablo-1'!E$5</f>
        <v>Diğer Kütüphanelerden Devir</v>
      </c>
      <c r="F76" s="31">
        <f>'Tablo-1'!E$15</f>
        <v>0</v>
      </c>
      <c r="G76">
        <f t="shared" si="0"/>
        <v>0</v>
      </c>
    </row>
    <row r="77" spans="1:7" x14ac:dyDescent="0.3">
      <c r="A77" t="str">
        <f>'Tablo-1'!A$15</f>
        <v>800-Edebiyat ve Retorik</v>
      </c>
      <c r="B77" t="s">
        <v>196</v>
      </c>
      <c r="C77" t="str">
        <f>'Tablo-1'!F$5</f>
        <v>Bağış</v>
      </c>
      <c r="F77" s="31">
        <f>'Tablo-1'!F$15</f>
        <v>95</v>
      </c>
      <c r="G77">
        <f t="shared" si="0"/>
        <v>95</v>
      </c>
    </row>
    <row r="78" spans="1:7" x14ac:dyDescent="0.3">
      <c r="A78" t="str">
        <f>'Tablo-1'!A$15</f>
        <v>800-Edebiyat ve Retorik</v>
      </c>
      <c r="B78" t="s">
        <v>196</v>
      </c>
      <c r="C78" t="str">
        <f>'Tablo-1'!G$5</f>
        <v>Derleme</v>
      </c>
      <c r="F78" s="31">
        <f>'Tablo-1'!G$15</f>
        <v>0</v>
      </c>
      <c r="G78">
        <f t="shared" si="0"/>
        <v>0</v>
      </c>
    </row>
    <row r="79" spans="1:7" x14ac:dyDescent="0.3">
      <c r="A79" t="str">
        <f>'Tablo-1'!A$15</f>
        <v>800-Edebiyat ve Retorik</v>
      </c>
      <c r="B79" t="s">
        <v>196</v>
      </c>
      <c r="C79" t="str">
        <f>'Tablo-1'!H$5</f>
        <v>Katalog Değişim</v>
      </c>
      <c r="F79" s="31">
        <f>'Tablo-1'!H$15</f>
        <v>0</v>
      </c>
      <c r="G79">
        <f t="shared" si="0"/>
        <v>0</v>
      </c>
    </row>
    <row r="80" spans="1:7" x14ac:dyDescent="0.3">
      <c r="A80" t="str">
        <f>'Tablo-1'!A$15</f>
        <v>800-Edebiyat ve Retorik</v>
      </c>
      <c r="B80" t="s">
        <v>197</v>
      </c>
      <c r="D80" t="str">
        <f>'Tablo-1'!J$5</f>
        <v>Düşüm</v>
      </c>
      <c r="F80" s="31">
        <f>'Tablo-1'!J$15</f>
        <v>0</v>
      </c>
      <c r="G80">
        <f t="shared" si="0"/>
        <v>0</v>
      </c>
    </row>
    <row r="81" spans="1:7" x14ac:dyDescent="0.3">
      <c r="A81" t="str">
        <f>'Tablo-1'!A$15</f>
        <v>800-Edebiyat ve Retorik</v>
      </c>
      <c r="B81" t="s">
        <v>197</v>
      </c>
      <c r="D81" t="str">
        <f>'Tablo-1'!K$5</f>
        <v>Diğer Kütüphanelere Devir</v>
      </c>
      <c r="F81" s="31">
        <f>'Tablo-1'!K$15</f>
        <v>0</v>
      </c>
      <c r="G81">
        <f t="shared" si="0"/>
        <v>0</v>
      </c>
    </row>
    <row r="82" spans="1:7" x14ac:dyDescent="0.3">
      <c r="A82" t="str">
        <f>'Tablo-1'!A$15</f>
        <v>800-Edebiyat ve Retorik</v>
      </c>
      <c r="B82" t="s">
        <v>197</v>
      </c>
      <c r="D82" t="str">
        <f>'Tablo-1'!L$5</f>
        <v>Katalog Değişim</v>
      </c>
      <c r="F82" s="31">
        <f>'Tablo-1'!L$15</f>
        <v>87</v>
      </c>
      <c r="G82">
        <f t="shared" si="0"/>
        <v>87</v>
      </c>
    </row>
    <row r="83" spans="1:7" x14ac:dyDescent="0.3">
      <c r="A83" t="str">
        <f>'Tablo-1'!A$16</f>
        <v>900-Coğrafya, Tarih ve Yardımcı Disiplinler</v>
      </c>
      <c r="B83" t="s">
        <v>196</v>
      </c>
      <c r="C83" t="str">
        <f>'Tablo-1'!C$5</f>
        <v>Satın Alınan</v>
      </c>
      <c r="E83" t="str">
        <f>'Tablo-1'!C$6</f>
        <v>Genel Müdürlük Tarafından</v>
      </c>
      <c r="F83" s="31">
        <f>'Tablo-1'!C$16</f>
        <v>140</v>
      </c>
      <c r="G83">
        <f t="shared" si="0"/>
        <v>140</v>
      </c>
    </row>
    <row r="84" spans="1:7" x14ac:dyDescent="0.3">
      <c r="A84" t="str">
        <f>'Tablo-1'!A$16</f>
        <v>900-Coğrafya, Tarih ve Yardımcı Disiplinler</v>
      </c>
      <c r="B84" t="s">
        <v>196</v>
      </c>
      <c r="C84" t="str">
        <f>'Tablo-1'!C$5</f>
        <v>Satın Alınan</v>
      </c>
      <c r="E84" t="str">
        <f>'Tablo-1'!D$6</f>
        <v>Kütüphane Tarafından</v>
      </c>
      <c r="F84" s="31">
        <f>'Tablo-1'!D$16</f>
        <v>0</v>
      </c>
      <c r="G84">
        <f t="shared" si="0"/>
        <v>0</v>
      </c>
    </row>
    <row r="85" spans="1:7" x14ac:dyDescent="0.3">
      <c r="A85" t="str">
        <f>'Tablo-1'!A$16</f>
        <v>900-Coğrafya, Tarih ve Yardımcı Disiplinler</v>
      </c>
      <c r="B85" t="s">
        <v>196</v>
      </c>
      <c r="C85" t="str">
        <f>'Tablo-1'!E$5</f>
        <v>Diğer Kütüphanelerden Devir</v>
      </c>
      <c r="F85" s="31">
        <f>'Tablo-1'!E$16</f>
        <v>0</v>
      </c>
      <c r="G85">
        <f t="shared" si="0"/>
        <v>0</v>
      </c>
    </row>
    <row r="86" spans="1:7" x14ac:dyDescent="0.3">
      <c r="A86" t="str">
        <f>'Tablo-1'!A$16</f>
        <v>900-Coğrafya, Tarih ve Yardımcı Disiplinler</v>
      </c>
      <c r="B86" t="s">
        <v>196</v>
      </c>
      <c r="C86" t="str">
        <f>'Tablo-1'!F$5</f>
        <v>Bağış</v>
      </c>
      <c r="F86" s="31">
        <f>'Tablo-1'!F$16</f>
        <v>19</v>
      </c>
      <c r="G86">
        <f t="shared" si="0"/>
        <v>19</v>
      </c>
    </row>
    <row r="87" spans="1:7" x14ac:dyDescent="0.3">
      <c r="A87" t="str">
        <f>'Tablo-1'!A$16</f>
        <v>900-Coğrafya, Tarih ve Yardımcı Disiplinler</v>
      </c>
      <c r="B87" t="s">
        <v>196</v>
      </c>
      <c r="C87" t="str">
        <f>'Tablo-1'!G$5</f>
        <v>Derleme</v>
      </c>
      <c r="F87" s="31">
        <f>'Tablo-1'!G$16</f>
        <v>0</v>
      </c>
      <c r="G87">
        <f t="shared" si="0"/>
        <v>0</v>
      </c>
    </row>
    <row r="88" spans="1:7" x14ac:dyDescent="0.3">
      <c r="A88" t="str">
        <f>'Tablo-1'!A$16</f>
        <v>900-Coğrafya, Tarih ve Yardımcı Disiplinler</v>
      </c>
      <c r="B88" t="s">
        <v>196</v>
      </c>
      <c r="C88" t="str">
        <f>'Tablo-1'!H$5</f>
        <v>Katalog Değişim</v>
      </c>
      <c r="F88" s="31">
        <f>'Tablo-1'!H$16</f>
        <v>0</v>
      </c>
      <c r="G88">
        <f t="shared" si="0"/>
        <v>0</v>
      </c>
    </row>
    <row r="89" spans="1:7" x14ac:dyDescent="0.3">
      <c r="A89" t="str">
        <f>'Tablo-1'!A$16</f>
        <v>900-Coğrafya, Tarih ve Yardımcı Disiplinler</v>
      </c>
      <c r="B89" t="s">
        <v>197</v>
      </c>
      <c r="D89" t="str">
        <f>'Tablo-1'!J$5</f>
        <v>Düşüm</v>
      </c>
      <c r="F89" s="31">
        <f>'Tablo-1'!J$16</f>
        <v>0</v>
      </c>
      <c r="G89">
        <f t="shared" si="0"/>
        <v>0</v>
      </c>
    </row>
    <row r="90" spans="1:7" x14ac:dyDescent="0.3">
      <c r="A90" t="str">
        <f>'Tablo-1'!A$16</f>
        <v>900-Coğrafya, Tarih ve Yardımcı Disiplinler</v>
      </c>
      <c r="B90" t="s">
        <v>197</v>
      </c>
      <c r="D90" t="str">
        <f>'Tablo-1'!K$5</f>
        <v>Diğer Kütüphanelere Devir</v>
      </c>
      <c r="F90" s="31">
        <f>'Tablo-1'!K$16</f>
        <v>0</v>
      </c>
      <c r="G90">
        <f t="shared" si="0"/>
        <v>0</v>
      </c>
    </row>
    <row r="91" spans="1:7" x14ac:dyDescent="0.3">
      <c r="A91" t="str">
        <f>'Tablo-1'!A$16</f>
        <v>900-Coğrafya, Tarih ve Yardımcı Disiplinler</v>
      </c>
      <c r="B91" t="s">
        <v>197</v>
      </c>
      <c r="D91" t="str">
        <f>'Tablo-1'!L$5</f>
        <v>Katalog Değişim</v>
      </c>
      <c r="F91" s="31">
        <f>'Tablo-1'!L$16</f>
        <v>43</v>
      </c>
      <c r="G91">
        <f t="shared" ref="G91" si="1">F91*1</f>
        <v>43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B40" sqref="B40"/>
    </sheetView>
  </sheetViews>
  <sheetFormatPr defaultRowHeight="14.4" x14ac:dyDescent="0.3"/>
  <cols>
    <col min="1" max="1" width="19.6640625" customWidth="1"/>
    <col min="2" max="2" width="19.33203125" customWidth="1"/>
    <col min="3" max="3" width="47.88671875" customWidth="1"/>
  </cols>
  <sheetData>
    <row r="1" spans="1:5" x14ac:dyDescent="0.3">
      <c r="A1" s="29" t="s">
        <v>198</v>
      </c>
      <c r="B1" s="29" t="s">
        <v>199</v>
      </c>
      <c r="C1" s="29" t="s">
        <v>200</v>
      </c>
      <c r="D1" s="30" t="s">
        <v>194</v>
      </c>
      <c r="E1" s="29" t="s">
        <v>195</v>
      </c>
    </row>
    <row r="2" spans="1:5" x14ac:dyDescent="0.3">
      <c r="A2" t="str">
        <f>'Tablo-2'!A$3</f>
        <v>Yazma Kitaplar</v>
      </c>
      <c r="B2" t="str">
        <f>'Tablo-2'!B3</f>
        <v>Eski Harfli Türkçe</v>
      </c>
      <c r="D2">
        <f>'Tablo-2'!D3</f>
        <v>0</v>
      </c>
      <c r="E2">
        <f>D2*1</f>
        <v>0</v>
      </c>
    </row>
    <row r="3" spans="1:5" x14ac:dyDescent="0.3">
      <c r="A3" t="str">
        <f>'Tablo-2'!A$3</f>
        <v>Yazma Kitaplar</v>
      </c>
      <c r="B3" t="str">
        <f>'Tablo-2'!B4</f>
        <v>Arapça</v>
      </c>
      <c r="D3">
        <f>'Tablo-2'!D4</f>
        <v>0</v>
      </c>
      <c r="E3">
        <f t="shared" ref="E3:E43" si="0">D3*1</f>
        <v>0</v>
      </c>
    </row>
    <row r="4" spans="1:5" x14ac:dyDescent="0.3">
      <c r="A4" t="str">
        <f>'Tablo-2'!A$3</f>
        <v>Yazma Kitaplar</v>
      </c>
      <c r="B4" t="str">
        <f>'Tablo-2'!B5</f>
        <v>Farsça</v>
      </c>
      <c r="D4">
        <f>'Tablo-2'!D5</f>
        <v>0</v>
      </c>
      <c r="E4">
        <f t="shared" si="0"/>
        <v>0</v>
      </c>
    </row>
    <row r="5" spans="1:5" x14ac:dyDescent="0.3">
      <c r="A5" t="str">
        <f>'Tablo-2'!A$3</f>
        <v>Yazma Kitaplar</v>
      </c>
      <c r="B5" t="str">
        <f>'Tablo-2'!B6</f>
        <v>Diğer Diller</v>
      </c>
      <c r="D5">
        <f>'Tablo-2'!D6</f>
        <v>0</v>
      </c>
      <c r="E5">
        <f t="shared" si="0"/>
        <v>0</v>
      </c>
    </row>
    <row r="6" spans="1:5" x14ac:dyDescent="0.3">
      <c r="A6" t="str">
        <f>'Tablo-2'!A$8</f>
        <v>Basma Kitaplar</v>
      </c>
      <c r="B6" t="str">
        <f>'Tablo-2'!C8</f>
        <v>Eski Harfli Türkçe</v>
      </c>
      <c r="C6" t="str">
        <f>'Tablo-2'!B$8</f>
        <v>1928 Harf Devrimi Öncesi Basılmış Kitaplar</v>
      </c>
      <c r="D6">
        <f>'Tablo-2'!D8</f>
        <v>0</v>
      </c>
      <c r="E6">
        <f t="shared" si="0"/>
        <v>0</v>
      </c>
    </row>
    <row r="7" spans="1:5" x14ac:dyDescent="0.3">
      <c r="A7" t="str">
        <f>'Tablo-2'!A$8</f>
        <v>Basma Kitaplar</v>
      </c>
      <c r="B7" t="str">
        <f>'Tablo-2'!C9</f>
        <v>Arapça</v>
      </c>
      <c r="C7" t="str">
        <f>'Tablo-2'!B$8</f>
        <v>1928 Harf Devrimi Öncesi Basılmış Kitaplar</v>
      </c>
      <c r="D7">
        <f>'Tablo-2'!D9</f>
        <v>0</v>
      </c>
      <c r="E7">
        <f t="shared" si="0"/>
        <v>0</v>
      </c>
    </row>
    <row r="8" spans="1:5" x14ac:dyDescent="0.3">
      <c r="A8" t="str">
        <f>'Tablo-2'!A$8</f>
        <v>Basma Kitaplar</v>
      </c>
      <c r="B8" t="str">
        <f>'Tablo-2'!C10</f>
        <v>Farsça</v>
      </c>
      <c r="C8" t="str">
        <f>'Tablo-2'!B$8</f>
        <v>1928 Harf Devrimi Öncesi Basılmış Kitaplar</v>
      </c>
      <c r="D8">
        <f>'Tablo-2'!D10</f>
        <v>0</v>
      </c>
      <c r="E8">
        <f t="shared" si="0"/>
        <v>0</v>
      </c>
    </row>
    <row r="9" spans="1:5" x14ac:dyDescent="0.3">
      <c r="A9" t="str">
        <f>'Tablo-2'!A$8</f>
        <v>Basma Kitaplar</v>
      </c>
      <c r="B9" t="str">
        <f>'Tablo-2'!C11</f>
        <v>Diğer Diller</v>
      </c>
      <c r="C9" t="str">
        <f>'Tablo-2'!B$8</f>
        <v>1928 Harf Devrimi Öncesi Basılmış Kitaplar</v>
      </c>
      <c r="D9">
        <f>'Tablo-2'!D11</f>
        <v>0</v>
      </c>
      <c r="E9">
        <f t="shared" si="0"/>
        <v>0</v>
      </c>
    </row>
    <row r="10" spans="1:5" x14ac:dyDescent="0.3">
      <c r="A10" t="str">
        <f>'Tablo-2'!A$8</f>
        <v>Basma Kitaplar</v>
      </c>
      <c r="B10" t="str">
        <f>'Tablo-2'!C12</f>
        <v>Eski Harfli Türkçe</v>
      </c>
      <c r="C10" t="str">
        <f>'Tablo-2'!B$12</f>
        <v>1928 Harf Devrimi Sonrası Basılmış Kitaplar</v>
      </c>
      <c r="D10">
        <f>'Tablo-2'!D12</f>
        <v>23</v>
      </c>
      <c r="E10">
        <f t="shared" si="0"/>
        <v>23</v>
      </c>
    </row>
    <row r="11" spans="1:5" x14ac:dyDescent="0.3">
      <c r="A11" t="str">
        <f>'Tablo-2'!A$8</f>
        <v>Basma Kitaplar</v>
      </c>
      <c r="B11" t="str">
        <f>'Tablo-2'!B13</f>
        <v>Türkçe</v>
      </c>
      <c r="D11">
        <f>'Tablo-2'!D13</f>
        <v>72709</v>
      </c>
      <c r="E11">
        <f t="shared" si="0"/>
        <v>72709</v>
      </c>
    </row>
    <row r="12" spans="1:5" x14ac:dyDescent="0.3">
      <c r="A12" t="str">
        <f>'Tablo-2'!A$8</f>
        <v>Basma Kitaplar</v>
      </c>
      <c r="B12" t="str">
        <f>'Tablo-2'!C14</f>
        <v>Almanca</v>
      </c>
      <c r="D12">
        <f>'Tablo-2'!D14</f>
        <v>44</v>
      </c>
      <c r="E12">
        <f t="shared" si="0"/>
        <v>44</v>
      </c>
    </row>
    <row r="13" spans="1:5" x14ac:dyDescent="0.3">
      <c r="A13" t="str">
        <f>'Tablo-2'!A$8</f>
        <v>Basma Kitaplar</v>
      </c>
      <c r="B13" t="str">
        <f>'Tablo-2'!C15</f>
        <v>Arapça</v>
      </c>
      <c r="D13">
        <f>'Tablo-2'!D15</f>
        <v>45</v>
      </c>
      <c r="E13">
        <f t="shared" si="0"/>
        <v>45</v>
      </c>
    </row>
    <row r="14" spans="1:5" x14ac:dyDescent="0.3">
      <c r="A14" t="str">
        <f>'Tablo-2'!A$8</f>
        <v>Basma Kitaplar</v>
      </c>
      <c r="B14" t="str">
        <f>'Tablo-2'!C16</f>
        <v>Arnavutça</v>
      </c>
      <c r="D14">
        <f>'Tablo-2'!D16</f>
        <v>0</v>
      </c>
      <c r="E14">
        <f t="shared" si="0"/>
        <v>0</v>
      </c>
    </row>
    <row r="15" spans="1:5" x14ac:dyDescent="0.3">
      <c r="A15" t="str">
        <f>'Tablo-2'!A$8</f>
        <v>Basma Kitaplar</v>
      </c>
      <c r="B15" t="str">
        <f>'Tablo-2'!C17</f>
        <v>Azerice</v>
      </c>
      <c r="D15">
        <f>'Tablo-2'!D17</f>
        <v>2</v>
      </c>
      <c r="E15">
        <f t="shared" si="0"/>
        <v>2</v>
      </c>
    </row>
    <row r="16" spans="1:5" x14ac:dyDescent="0.3">
      <c r="A16" t="str">
        <f>'Tablo-2'!A$8</f>
        <v>Basma Kitaplar</v>
      </c>
      <c r="B16" t="str">
        <f>'Tablo-2'!C18</f>
        <v>Boşnakça</v>
      </c>
      <c r="D16">
        <f>'Tablo-2'!D18</f>
        <v>0</v>
      </c>
      <c r="E16">
        <f t="shared" si="0"/>
        <v>0</v>
      </c>
    </row>
    <row r="17" spans="1:5" x14ac:dyDescent="0.3">
      <c r="A17" t="str">
        <f>'Tablo-2'!A$8</f>
        <v>Basma Kitaplar</v>
      </c>
      <c r="B17" t="str">
        <f>'Tablo-2'!C19</f>
        <v>Bulgarca</v>
      </c>
      <c r="D17">
        <f>'Tablo-2'!D19</f>
        <v>0</v>
      </c>
      <c r="E17">
        <f t="shared" si="0"/>
        <v>0</v>
      </c>
    </row>
    <row r="18" spans="1:5" x14ac:dyDescent="0.3">
      <c r="A18" t="str">
        <f>'Tablo-2'!A$8</f>
        <v>Basma Kitaplar</v>
      </c>
      <c r="B18" t="str">
        <f>'Tablo-2'!C20</f>
        <v>Çince</v>
      </c>
      <c r="D18">
        <f>'Tablo-2'!D20</f>
        <v>0</v>
      </c>
      <c r="E18">
        <f t="shared" si="0"/>
        <v>0</v>
      </c>
    </row>
    <row r="19" spans="1:5" x14ac:dyDescent="0.3">
      <c r="A19" t="str">
        <f>'Tablo-2'!A$8</f>
        <v>Basma Kitaplar</v>
      </c>
      <c r="B19" t="str">
        <f>'Tablo-2'!C21</f>
        <v>Ermenice</v>
      </c>
      <c r="D19">
        <f>'Tablo-2'!D21</f>
        <v>0</v>
      </c>
      <c r="E19">
        <f t="shared" si="0"/>
        <v>0</v>
      </c>
    </row>
    <row r="20" spans="1:5" x14ac:dyDescent="0.3">
      <c r="A20" t="str">
        <f>'Tablo-2'!A$8</f>
        <v>Basma Kitaplar</v>
      </c>
      <c r="B20" t="str">
        <f>'Tablo-2'!C22</f>
        <v>Farsça</v>
      </c>
      <c r="D20">
        <f>'Tablo-2'!D22</f>
        <v>1</v>
      </c>
      <c r="E20">
        <f t="shared" si="0"/>
        <v>1</v>
      </c>
    </row>
    <row r="21" spans="1:5" x14ac:dyDescent="0.3">
      <c r="A21" t="str">
        <f>'Tablo-2'!A$8</f>
        <v>Basma Kitaplar</v>
      </c>
      <c r="B21" t="str">
        <f>'Tablo-2'!C23</f>
        <v>Fransızca</v>
      </c>
      <c r="D21">
        <f>'Tablo-2'!D23</f>
        <v>64</v>
      </c>
      <c r="E21">
        <f t="shared" si="0"/>
        <v>64</v>
      </c>
    </row>
    <row r="22" spans="1:5" x14ac:dyDescent="0.3">
      <c r="A22" t="str">
        <f>'Tablo-2'!A$8</f>
        <v>Basma Kitaplar</v>
      </c>
      <c r="B22" t="str">
        <f>'Tablo-2'!C24</f>
        <v>Gürcüce</v>
      </c>
      <c r="D22">
        <f>'Tablo-2'!D24</f>
        <v>0</v>
      </c>
      <c r="E22">
        <f t="shared" si="0"/>
        <v>0</v>
      </c>
    </row>
    <row r="23" spans="1:5" x14ac:dyDescent="0.3">
      <c r="A23" t="str">
        <f>'Tablo-2'!A$8</f>
        <v>Basma Kitaplar</v>
      </c>
      <c r="B23" t="str">
        <f>'Tablo-2'!C25</f>
        <v>İngilizce</v>
      </c>
      <c r="D23">
        <f>'Tablo-2'!D25</f>
        <v>881</v>
      </c>
      <c r="E23">
        <f t="shared" si="0"/>
        <v>881</v>
      </c>
    </row>
    <row r="24" spans="1:5" x14ac:dyDescent="0.3">
      <c r="A24" t="str">
        <f>'Tablo-2'!A$8</f>
        <v>Basma Kitaplar</v>
      </c>
      <c r="B24" t="str">
        <f>'Tablo-2'!C26</f>
        <v>İspanyolca</v>
      </c>
      <c r="D24">
        <f>'Tablo-2'!D26</f>
        <v>1</v>
      </c>
      <c r="E24">
        <f t="shared" si="0"/>
        <v>1</v>
      </c>
    </row>
    <row r="25" spans="1:5" x14ac:dyDescent="0.3">
      <c r="A25" t="str">
        <f>'Tablo-2'!A$8</f>
        <v>Basma Kitaplar</v>
      </c>
      <c r="B25" t="str">
        <f>'Tablo-2'!C27</f>
        <v>İsveçce</v>
      </c>
      <c r="D25">
        <f>'Tablo-2'!D27</f>
        <v>0</v>
      </c>
      <c r="E25">
        <f t="shared" si="0"/>
        <v>0</v>
      </c>
    </row>
    <row r="26" spans="1:5" x14ac:dyDescent="0.3">
      <c r="A26" t="str">
        <f>'Tablo-2'!A$8</f>
        <v>Basma Kitaplar</v>
      </c>
      <c r="B26" t="str">
        <f>'Tablo-2'!C28</f>
        <v>İtalyanca</v>
      </c>
      <c r="D26">
        <f>'Tablo-2'!D28</f>
        <v>23</v>
      </c>
      <c r="E26">
        <f t="shared" si="0"/>
        <v>23</v>
      </c>
    </row>
    <row r="27" spans="1:5" x14ac:dyDescent="0.3">
      <c r="A27" t="str">
        <f>'Tablo-2'!A$8</f>
        <v>Basma Kitaplar</v>
      </c>
      <c r="B27" t="str">
        <f>'Tablo-2'!C29</f>
        <v>Japonca</v>
      </c>
      <c r="D27">
        <f>'Tablo-2'!D29</f>
        <v>0</v>
      </c>
      <c r="E27">
        <f t="shared" si="0"/>
        <v>0</v>
      </c>
    </row>
    <row r="28" spans="1:5" x14ac:dyDescent="0.3">
      <c r="A28" t="str">
        <f>'Tablo-2'!A$8</f>
        <v>Basma Kitaplar</v>
      </c>
      <c r="B28" t="str">
        <f>'Tablo-2'!C30</f>
        <v>Kazakça</v>
      </c>
      <c r="D28">
        <f>'Tablo-2'!D30</f>
        <v>0</v>
      </c>
      <c r="E28">
        <f t="shared" si="0"/>
        <v>0</v>
      </c>
    </row>
    <row r="29" spans="1:5" x14ac:dyDescent="0.3">
      <c r="A29" t="str">
        <f>'Tablo-2'!A$8</f>
        <v>Basma Kitaplar</v>
      </c>
      <c r="B29" t="str">
        <f>'Tablo-2'!C31</f>
        <v>Kırgızca</v>
      </c>
      <c r="D29">
        <f>'Tablo-2'!D31</f>
        <v>0</v>
      </c>
      <c r="E29">
        <f t="shared" si="0"/>
        <v>0</v>
      </c>
    </row>
    <row r="30" spans="1:5" x14ac:dyDescent="0.3">
      <c r="A30" t="str">
        <f>'Tablo-2'!A$8</f>
        <v>Basma Kitaplar</v>
      </c>
      <c r="B30" t="str">
        <f>'Tablo-2'!C32</f>
        <v>Korece</v>
      </c>
      <c r="D30">
        <f>'Tablo-2'!D32</f>
        <v>0</v>
      </c>
      <c r="E30">
        <f t="shared" si="0"/>
        <v>0</v>
      </c>
    </row>
    <row r="31" spans="1:5" x14ac:dyDescent="0.3">
      <c r="A31" t="str">
        <f>'Tablo-2'!A$8</f>
        <v>Basma Kitaplar</v>
      </c>
      <c r="B31" t="str">
        <f>'Tablo-2'!C33</f>
        <v>Kürtçe</v>
      </c>
      <c r="D31">
        <f>'Tablo-2'!D33</f>
        <v>10</v>
      </c>
      <c r="E31">
        <f t="shared" si="0"/>
        <v>10</v>
      </c>
    </row>
    <row r="32" spans="1:5" x14ac:dyDescent="0.3">
      <c r="A32" t="str">
        <f>'Tablo-2'!A$8</f>
        <v>Basma Kitaplar</v>
      </c>
      <c r="B32" t="str">
        <f>'Tablo-2'!C34</f>
        <v>Latince</v>
      </c>
      <c r="D32">
        <f>'Tablo-2'!D34</f>
        <v>11</v>
      </c>
      <c r="E32">
        <f t="shared" si="0"/>
        <v>11</v>
      </c>
    </row>
    <row r="33" spans="1:5" x14ac:dyDescent="0.3">
      <c r="A33" t="str">
        <f>'Tablo-2'!A$8</f>
        <v>Basma Kitaplar</v>
      </c>
      <c r="B33" t="str">
        <f>'Tablo-2'!C35</f>
        <v>Macarca</v>
      </c>
      <c r="D33">
        <f>'Tablo-2'!D35</f>
        <v>1</v>
      </c>
      <c r="E33">
        <f t="shared" si="0"/>
        <v>1</v>
      </c>
    </row>
    <row r="34" spans="1:5" x14ac:dyDescent="0.3">
      <c r="A34" t="str">
        <f>'Tablo-2'!A$8</f>
        <v>Basma Kitaplar</v>
      </c>
      <c r="B34" t="str">
        <f>'Tablo-2'!C36</f>
        <v>Moğolca</v>
      </c>
      <c r="D34">
        <f>'Tablo-2'!D36</f>
        <v>0</v>
      </c>
      <c r="E34">
        <f t="shared" si="0"/>
        <v>0</v>
      </c>
    </row>
    <row r="35" spans="1:5" x14ac:dyDescent="0.3">
      <c r="A35" t="str">
        <f>'Tablo-2'!A$8</f>
        <v>Basma Kitaplar</v>
      </c>
      <c r="B35" t="str">
        <f>'Tablo-2'!C37</f>
        <v>Norveçce</v>
      </c>
      <c r="D35">
        <f>'Tablo-2'!D37</f>
        <v>1</v>
      </c>
      <c r="E35">
        <f t="shared" si="0"/>
        <v>1</v>
      </c>
    </row>
    <row r="36" spans="1:5" x14ac:dyDescent="0.3">
      <c r="A36" t="str">
        <f>'Tablo-2'!A$8</f>
        <v>Basma Kitaplar</v>
      </c>
      <c r="B36" t="str">
        <f>'Tablo-2'!C38</f>
        <v>Özbekçe</v>
      </c>
      <c r="D36">
        <f>'Tablo-2'!D38</f>
        <v>0</v>
      </c>
      <c r="E36">
        <f t="shared" si="0"/>
        <v>0</v>
      </c>
    </row>
    <row r="37" spans="1:5" x14ac:dyDescent="0.3">
      <c r="A37" t="str">
        <f>'Tablo-2'!A$8</f>
        <v>Basma Kitaplar</v>
      </c>
      <c r="B37" t="str">
        <f>'Tablo-2'!C39</f>
        <v>Portekizce</v>
      </c>
      <c r="D37">
        <f>'Tablo-2'!D39</f>
        <v>0</v>
      </c>
      <c r="E37">
        <f t="shared" si="0"/>
        <v>0</v>
      </c>
    </row>
    <row r="38" spans="1:5" x14ac:dyDescent="0.3">
      <c r="A38" t="str">
        <f>'Tablo-2'!A$8</f>
        <v>Basma Kitaplar</v>
      </c>
      <c r="B38" t="str">
        <f>'Tablo-2'!C40</f>
        <v>Rusça</v>
      </c>
      <c r="D38">
        <f>'Tablo-2'!D40</f>
        <v>8</v>
      </c>
      <c r="E38">
        <f t="shared" si="0"/>
        <v>8</v>
      </c>
    </row>
    <row r="39" spans="1:5" x14ac:dyDescent="0.3">
      <c r="A39" t="str">
        <f>'Tablo-2'!A$8</f>
        <v>Basma Kitaplar</v>
      </c>
      <c r="B39" t="str">
        <f>'Tablo-2'!C41</f>
        <v>Slovakça</v>
      </c>
      <c r="D39">
        <f>'Tablo-2'!D41</f>
        <v>0</v>
      </c>
      <c r="E39">
        <f t="shared" si="0"/>
        <v>0</v>
      </c>
    </row>
    <row r="40" spans="1:5" x14ac:dyDescent="0.3">
      <c r="A40" t="str">
        <f>'Tablo-2'!A$8</f>
        <v>Basma Kitaplar</v>
      </c>
      <c r="B40" t="str">
        <f>'Tablo-2'!C42</f>
        <v>Tatarca</v>
      </c>
      <c r="D40">
        <f>'Tablo-2'!D42</f>
        <v>14</v>
      </c>
      <c r="E40">
        <f t="shared" si="0"/>
        <v>14</v>
      </c>
    </row>
    <row r="41" spans="1:5" x14ac:dyDescent="0.3">
      <c r="A41" t="str">
        <f>'Tablo-2'!A$8</f>
        <v>Basma Kitaplar</v>
      </c>
      <c r="B41" t="str">
        <f>'Tablo-2'!C43</f>
        <v>Türkmence</v>
      </c>
      <c r="D41">
        <f>'Tablo-2'!D43</f>
        <v>6</v>
      </c>
      <c r="E41">
        <f t="shared" si="0"/>
        <v>6</v>
      </c>
    </row>
    <row r="42" spans="1:5" x14ac:dyDescent="0.3">
      <c r="A42" t="str">
        <f>'Tablo-2'!A$8</f>
        <v>Basma Kitaplar</v>
      </c>
      <c r="B42" t="str">
        <f>'Tablo-2'!C44</f>
        <v>Yunanca</v>
      </c>
      <c r="D42">
        <f>'Tablo-2'!D44</f>
        <v>0</v>
      </c>
      <c r="E42">
        <f t="shared" si="0"/>
        <v>0</v>
      </c>
    </row>
    <row r="43" spans="1:5" x14ac:dyDescent="0.3">
      <c r="A43" t="str">
        <f>'Tablo-2'!A$8</f>
        <v>Basma Kitaplar</v>
      </c>
      <c r="B43" t="str">
        <f>'Tablo-2'!C45</f>
        <v>Çok Dilli</v>
      </c>
      <c r="D43">
        <f>'Tablo-2'!D45</f>
        <v>613</v>
      </c>
      <c r="E43">
        <f t="shared" si="0"/>
        <v>613</v>
      </c>
    </row>
    <row r="44" spans="1:5" x14ac:dyDescent="0.3">
      <c r="A44" t="str">
        <f>'Tablo-2'!A$8</f>
        <v>Basma Kitaplar</v>
      </c>
      <c r="B44" t="str">
        <f>'Tablo-2'!C46</f>
        <v>Diğer Diller</v>
      </c>
      <c r="D44">
        <f>'Tablo-2'!D46</f>
        <v>12</v>
      </c>
      <c r="E44">
        <f t="shared" ref="E44" si="1">D44*1</f>
        <v>12</v>
      </c>
    </row>
  </sheetData>
  <pageMargins left="0.7" right="0.7" top="0.75" bottom="0.75" header="0.3" footer="0.3"/>
  <pageSetup paperSize="9" orientation="portrait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sheetData>
    <row r="1" spans="1:2" x14ac:dyDescent="0.3">
      <c r="A1" s="30" t="s">
        <v>194</v>
      </c>
      <c r="B1" s="29" t="s">
        <v>195</v>
      </c>
    </row>
    <row r="2" spans="1:2" x14ac:dyDescent="0.3">
      <c r="A2">
        <f>'Tablo-3'!B3</f>
        <v>291</v>
      </c>
      <c r="B2">
        <f>A2*1</f>
        <v>291</v>
      </c>
    </row>
  </sheetData>
  <pageMargins left="0.7" right="0.7" top="0.75" bottom="0.75" header="0.3" footer="0.3"/>
  <pageSetup paperSize="9" orientation="portrait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"/>
    </sheetView>
  </sheetViews>
  <sheetFormatPr defaultRowHeight="14.4" x14ac:dyDescent="0.3"/>
  <cols>
    <col min="1" max="1" width="19.33203125" customWidth="1"/>
  </cols>
  <sheetData>
    <row r="1" spans="1:3" x14ac:dyDescent="0.3">
      <c r="A1" s="29" t="s">
        <v>198</v>
      </c>
      <c r="B1" s="30" t="s">
        <v>194</v>
      </c>
      <c r="C1" s="29" t="s">
        <v>195</v>
      </c>
    </row>
    <row r="2" spans="1:3" x14ac:dyDescent="0.3">
      <c r="A2" t="str">
        <f>'Tablo-4'!A3</f>
        <v>Basma Kitaplar</v>
      </c>
      <c r="B2">
        <f>'Tablo-4'!B3</f>
        <v>2068.5</v>
      </c>
      <c r="C2">
        <f>B2*1</f>
        <v>2068.5</v>
      </c>
    </row>
    <row r="3" spans="1:3" x14ac:dyDescent="0.3">
      <c r="A3" t="str">
        <f>'Tablo-4'!A4</f>
        <v>Yazma Kitaplar</v>
      </c>
      <c r="B3">
        <f>'Tablo-4'!B4</f>
        <v>0</v>
      </c>
      <c r="C3">
        <f t="shared" ref="C3:C4" si="0">B3*1</f>
        <v>0</v>
      </c>
    </row>
    <row r="4" spans="1:3" x14ac:dyDescent="0.3">
      <c r="A4" t="str">
        <f>'Tablo-4'!A5</f>
        <v>Süreli Yayınlar</v>
      </c>
      <c r="B4">
        <f>'Tablo-4'!B5</f>
        <v>60</v>
      </c>
      <c r="C4">
        <f t="shared" si="0"/>
        <v>60</v>
      </c>
    </row>
  </sheetData>
  <pageMargins left="0.7" right="0.7" top="0.75" bottom="0.75" header="0.3" footer="0.3"/>
  <pageSetup paperSize="9" orientation="portrait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"/>
    </sheetView>
  </sheetViews>
  <sheetFormatPr defaultRowHeight="14.4" x14ac:dyDescent="0.3"/>
  <cols>
    <col min="1" max="1" width="23.109375" customWidth="1"/>
  </cols>
  <sheetData>
    <row r="1" spans="1:3" x14ac:dyDescent="0.3">
      <c r="A1" s="29" t="s">
        <v>201</v>
      </c>
      <c r="B1" s="30" t="s">
        <v>194</v>
      </c>
      <c r="C1" s="29" t="s">
        <v>195</v>
      </c>
    </row>
    <row r="2" spans="1:3" x14ac:dyDescent="0.3">
      <c r="A2" t="str">
        <f>'Tablo-5'!A3</f>
        <v>Çocuk Kitabı</v>
      </c>
      <c r="B2">
        <f>'Tablo-5'!B3</f>
        <v>14574</v>
      </c>
      <c r="C2">
        <f t="shared" ref="C2:C3" si="0">B2*1</f>
        <v>14574</v>
      </c>
    </row>
    <row r="3" spans="1:3" x14ac:dyDescent="0.3">
      <c r="A3" t="str">
        <f>'Tablo-5'!A4</f>
        <v>Yetişkin Kitabı</v>
      </c>
      <c r="B3">
        <f>'Tablo-5'!B4</f>
        <v>59895</v>
      </c>
      <c r="C3">
        <f t="shared" si="0"/>
        <v>59895</v>
      </c>
    </row>
  </sheetData>
  <pageMargins left="0.7" right="0.7" top="0.75" bottom="0.75" header="0.3" footer="0.3"/>
  <pageSetup paperSize="9" orientation="portrait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7" workbookViewId="0">
      <selection activeCell="D53" sqref="D53"/>
    </sheetView>
  </sheetViews>
  <sheetFormatPr defaultRowHeight="14.4" x14ac:dyDescent="0.3"/>
  <cols>
    <col min="1" max="2" width="19.33203125" customWidth="1"/>
  </cols>
  <sheetData>
    <row r="1" spans="1:5" x14ac:dyDescent="0.3">
      <c r="A1" s="29" t="s">
        <v>202</v>
      </c>
      <c r="B1" s="29" t="s">
        <v>203</v>
      </c>
      <c r="C1" s="29" t="s">
        <v>190</v>
      </c>
      <c r="D1" s="30" t="s">
        <v>194</v>
      </c>
      <c r="E1" s="29" t="s">
        <v>195</v>
      </c>
    </row>
    <row r="2" spans="1:5" x14ac:dyDescent="0.3">
      <c r="A2" t="str">
        <f>'Tablo-6'!A4</f>
        <v>Afiş</v>
      </c>
      <c r="C2" s="28" t="s">
        <v>204</v>
      </c>
      <c r="D2" s="28">
        <f>'Tablo-6'!D4</f>
        <v>0</v>
      </c>
      <c r="E2">
        <f>D2*1</f>
        <v>0</v>
      </c>
    </row>
    <row r="3" spans="1:5" x14ac:dyDescent="0.3">
      <c r="A3" t="str">
        <f>'Tablo-6'!A5</f>
        <v>Atlas</v>
      </c>
      <c r="C3" s="28" t="s">
        <v>204</v>
      </c>
      <c r="D3" s="28">
        <f>'Tablo-6'!D5</f>
        <v>1</v>
      </c>
      <c r="E3">
        <f t="shared" ref="E3:E59" si="0">D3*1</f>
        <v>1</v>
      </c>
    </row>
    <row r="4" spans="1:5" x14ac:dyDescent="0.3">
      <c r="A4" t="str">
        <f>'Tablo-6'!A6</f>
        <v>Banknot</v>
      </c>
      <c r="C4" s="28" t="s">
        <v>204</v>
      </c>
      <c r="D4" s="28">
        <f>'Tablo-6'!D6</f>
        <v>0</v>
      </c>
      <c r="E4">
        <f t="shared" si="0"/>
        <v>0</v>
      </c>
    </row>
    <row r="5" spans="1:5" x14ac:dyDescent="0.3">
      <c r="A5" t="str">
        <f>'Tablo-6'!A7</f>
        <v>Bozuk Para</v>
      </c>
      <c r="C5" s="28" t="s">
        <v>204</v>
      </c>
      <c r="D5" s="28">
        <f>'Tablo-6'!D7</f>
        <v>0</v>
      </c>
      <c r="E5">
        <f t="shared" si="0"/>
        <v>0</v>
      </c>
    </row>
    <row r="6" spans="1:5" x14ac:dyDescent="0.3">
      <c r="A6" t="str">
        <f>'Tablo-6'!A8</f>
        <v>Harita</v>
      </c>
      <c r="C6" s="28" t="s">
        <v>204</v>
      </c>
      <c r="D6" s="28">
        <f>'Tablo-6'!D8</f>
        <v>0</v>
      </c>
      <c r="E6">
        <f t="shared" si="0"/>
        <v>0</v>
      </c>
    </row>
    <row r="7" spans="1:5" x14ac:dyDescent="0.3">
      <c r="A7" t="str">
        <f>'Tablo-6'!A9</f>
        <v>Küre</v>
      </c>
      <c r="C7" s="28" t="s">
        <v>204</v>
      </c>
      <c r="D7" s="28">
        <f>'Tablo-6'!D9</f>
        <v>0</v>
      </c>
      <c r="E7">
        <f t="shared" si="0"/>
        <v>0</v>
      </c>
    </row>
    <row r="8" spans="1:5" x14ac:dyDescent="0.3">
      <c r="A8" t="str">
        <f>'Tablo-6'!A10</f>
        <v>Mikrofilm</v>
      </c>
      <c r="C8" s="28" t="s">
        <v>204</v>
      </c>
      <c r="D8" s="28">
        <f>'Tablo-6'!D10</f>
        <v>0</v>
      </c>
      <c r="E8">
        <f t="shared" si="0"/>
        <v>0</v>
      </c>
    </row>
    <row r="9" spans="1:5" x14ac:dyDescent="0.3">
      <c r="A9" t="str">
        <f>'Tablo-6'!A11</f>
        <v>Mikrofiş</v>
      </c>
      <c r="C9" s="28" t="s">
        <v>204</v>
      </c>
      <c r="D9" s="28">
        <f>'Tablo-6'!D11</f>
        <v>0</v>
      </c>
      <c r="E9">
        <f t="shared" si="0"/>
        <v>0</v>
      </c>
    </row>
    <row r="10" spans="1:5" x14ac:dyDescent="0.3">
      <c r="A10" t="str">
        <f>'Tablo-6'!A12</f>
        <v>Nota</v>
      </c>
      <c r="C10" s="28" t="s">
        <v>204</v>
      </c>
      <c r="D10" s="28">
        <f>'Tablo-6'!D12</f>
        <v>0</v>
      </c>
      <c r="E10">
        <f t="shared" si="0"/>
        <v>0</v>
      </c>
    </row>
    <row r="11" spans="1:5" x14ac:dyDescent="0.3">
      <c r="A11" t="str">
        <f>'Tablo-6'!A13</f>
        <v>Posta Kartı</v>
      </c>
      <c r="C11" s="28" t="s">
        <v>204</v>
      </c>
      <c r="D11" s="28">
        <f>'Tablo-6'!D13</f>
        <v>0</v>
      </c>
      <c r="E11">
        <f t="shared" si="0"/>
        <v>0</v>
      </c>
    </row>
    <row r="12" spans="1:5" x14ac:dyDescent="0.3">
      <c r="A12" t="str">
        <f>'Tablo-6'!A14</f>
        <v>Pul</v>
      </c>
      <c r="C12" s="28" t="s">
        <v>204</v>
      </c>
      <c r="D12" s="28">
        <f>'Tablo-6'!D14</f>
        <v>0</v>
      </c>
      <c r="E12">
        <f t="shared" si="0"/>
        <v>0</v>
      </c>
    </row>
    <row r="13" spans="1:5" x14ac:dyDescent="0.3">
      <c r="A13" t="str">
        <f>'Tablo-6'!A15</f>
        <v>Tablo</v>
      </c>
      <c r="C13" s="28" t="s">
        <v>204</v>
      </c>
      <c r="D13" s="28">
        <f>'Tablo-6'!D15</f>
        <v>0</v>
      </c>
      <c r="E13">
        <f t="shared" si="0"/>
        <v>0</v>
      </c>
    </row>
    <row r="14" spans="1:5" x14ac:dyDescent="0.3">
      <c r="A14" t="str">
        <f>'Tablo-6'!A16</f>
        <v>Plak</v>
      </c>
      <c r="C14" s="28" t="s">
        <v>204</v>
      </c>
      <c r="D14" s="28">
        <f>'Tablo-6'!D16</f>
        <v>0</v>
      </c>
      <c r="E14">
        <f t="shared" si="0"/>
        <v>0</v>
      </c>
    </row>
    <row r="15" spans="1:5" x14ac:dyDescent="0.3">
      <c r="A15" t="str">
        <f>'Tablo-6'!A17</f>
        <v>Ses Kaseti</v>
      </c>
      <c r="C15" s="28" t="s">
        <v>204</v>
      </c>
      <c r="D15" s="28">
        <f>'Tablo-6'!D17</f>
        <v>0</v>
      </c>
      <c r="E15">
        <f t="shared" si="0"/>
        <v>0</v>
      </c>
    </row>
    <row r="16" spans="1:5" x14ac:dyDescent="0.3">
      <c r="A16" t="str">
        <f>'Tablo-6'!A18</f>
        <v>CD</v>
      </c>
      <c r="C16" s="28" t="s">
        <v>204</v>
      </c>
      <c r="D16" s="28">
        <f>'Tablo-6'!D18</f>
        <v>4</v>
      </c>
      <c r="E16">
        <f t="shared" si="0"/>
        <v>4</v>
      </c>
    </row>
    <row r="17" spans="1:5" x14ac:dyDescent="0.3">
      <c r="A17" t="str">
        <f>'Tablo-6'!A19</f>
        <v>Disket</v>
      </c>
      <c r="C17" s="28" t="s">
        <v>204</v>
      </c>
      <c r="D17" s="28">
        <f>'Tablo-6'!D19</f>
        <v>0</v>
      </c>
      <c r="E17">
        <f t="shared" si="0"/>
        <v>0</v>
      </c>
    </row>
    <row r="18" spans="1:5" x14ac:dyDescent="0.3">
      <c r="A18" t="str">
        <f>'Tablo-6'!A20</f>
        <v>DVD</v>
      </c>
      <c r="C18" s="28" t="s">
        <v>204</v>
      </c>
      <c r="D18" s="28">
        <f>'Tablo-6'!D20</f>
        <v>0</v>
      </c>
      <c r="E18">
        <f t="shared" si="0"/>
        <v>0</v>
      </c>
    </row>
    <row r="19" spans="1:5" x14ac:dyDescent="0.3">
      <c r="A19" t="str">
        <f>'Tablo-6'!A21</f>
        <v>Film</v>
      </c>
      <c r="C19" s="28" t="s">
        <v>204</v>
      </c>
      <c r="D19" s="28">
        <f>'Tablo-6'!D21</f>
        <v>0</v>
      </c>
      <c r="E19">
        <f t="shared" si="0"/>
        <v>0</v>
      </c>
    </row>
    <row r="20" spans="1:5" x14ac:dyDescent="0.3">
      <c r="A20" t="str">
        <f>'Tablo-6'!A22</f>
        <v>Video Kaset</v>
      </c>
      <c r="C20" s="28" t="s">
        <v>204</v>
      </c>
      <c r="D20" s="28">
        <f>'Tablo-6'!D22</f>
        <v>0</v>
      </c>
      <c r="E20">
        <f t="shared" si="0"/>
        <v>0</v>
      </c>
    </row>
    <row r="21" spans="1:5" x14ac:dyDescent="0.3">
      <c r="A21" t="str">
        <f>'Tablo-6'!A23</f>
        <v>Braille Kitap</v>
      </c>
      <c r="C21" s="28" t="s">
        <v>204</v>
      </c>
      <c r="D21" s="28">
        <f>'Tablo-6'!D23</f>
        <v>2</v>
      </c>
      <c r="E21">
        <f t="shared" si="0"/>
        <v>2</v>
      </c>
    </row>
    <row r="22" spans="1:5" x14ac:dyDescent="0.3">
      <c r="A22" t="str">
        <f>'Tablo-6'!A24</f>
        <v>Slayt</v>
      </c>
      <c r="C22" s="28" t="s">
        <v>204</v>
      </c>
      <c r="D22" s="28">
        <f>'Tablo-6'!D24</f>
        <v>0</v>
      </c>
      <c r="E22">
        <f t="shared" si="0"/>
        <v>0</v>
      </c>
    </row>
    <row r="23" spans="1:5" x14ac:dyDescent="0.3">
      <c r="A23" t="str">
        <f>'Tablo-6'!A25</f>
        <v>Satranç</v>
      </c>
      <c r="C23" s="28" t="s">
        <v>204</v>
      </c>
      <c r="D23" s="28">
        <f>'Tablo-6'!D25</f>
        <v>0</v>
      </c>
      <c r="E23">
        <f t="shared" si="0"/>
        <v>0</v>
      </c>
    </row>
    <row r="24" spans="1:5" x14ac:dyDescent="0.3">
      <c r="A24" t="str">
        <f>'Tablo-6'!A26</f>
        <v>Broşür</v>
      </c>
      <c r="C24" s="28" t="s">
        <v>204</v>
      </c>
      <c r="D24" s="28">
        <f>'Tablo-6'!D26</f>
        <v>0</v>
      </c>
      <c r="E24">
        <f t="shared" si="0"/>
        <v>0</v>
      </c>
    </row>
    <row r="25" spans="1:5" x14ac:dyDescent="0.3">
      <c r="A25" t="str">
        <f>'Tablo-6'!A27</f>
        <v>e-Kitap</v>
      </c>
      <c r="C25" s="28" t="s">
        <v>204</v>
      </c>
      <c r="D25" s="28">
        <f>'Tablo-6'!D27</f>
        <v>0</v>
      </c>
      <c r="E25">
        <f t="shared" si="0"/>
        <v>0</v>
      </c>
    </row>
    <row r="26" spans="1:5" x14ac:dyDescent="0.3">
      <c r="A26" t="str">
        <f>'Tablo-6'!A28</f>
        <v>Eğitim Kartları</v>
      </c>
      <c r="C26" s="28" t="s">
        <v>204</v>
      </c>
      <c r="D26" s="28">
        <f>'Tablo-6'!D28</f>
        <v>0</v>
      </c>
      <c r="E26">
        <f t="shared" si="0"/>
        <v>0</v>
      </c>
    </row>
    <row r="27" spans="1:5" x14ac:dyDescent="0.3">
      <c r="A27" t="str">
        <f>'Tablo-6'!A29</f>
        <v>Eğitici Oyuncak</v>
      </c>
      <c r="C27" s="28" t="s">
        <v>204</v>
      </c>
      <c r="D27" s="28">
        <f>'Tablo-6'!D29</f>
        <v>0</v>
      </c>
      <c r="E27">
        <f t="shared" ref="E27" si="1">D27*1</f>
        <v>0</v>
      </c>
    </row>
    <row r="28" spans="1:5" x14ac:dyDescent="0.3">
      <c r="A28" t="str">
        <f>'Tablo-6'!A$30</f>
        <v>Yazmaeser</v>
      </c>
      <c r="B28" t="str">
        <f>'Tablo-6'!B30</f>
        <v>Mikrofilm</v>
      </c>
      <c r="C28" s="28" t="s">
        <v>204</v>
      </c>
      <c r="D28" s="28">
        <f>'Tablo-6'!D30</f>
        <v>0</v>
      </c>
      <c r="E28">
        <f t="shared" si="0"/>
        <v>0</v>
      </c>
    </row>
    <row r="29" spans="1:5" x14ac:dyDescent="0.3">
      <c r="A29" t="str">
        <f>'Tablo-6'!A$30</f>
        <v>Yazmaeser</v>
      </c>
      <c r="B29" t="str">
        <f>'Tablo-6'!B31</f>
        <v>CD</v>
      </c>
      <c r="C29" s="28" t="s">
        <v>204</v>
      </c>
      <c r="D29" s="28">
        <f>'Tablo-6'!D31</f>
        <v>0</v>
      </c>
      <c r="E29">
        <f t="shared" si="0"/>
        <v>0</v>
      </c>
    </row>
    <row r="30" spans="1:5" x14ac:dyDescent="0.3">
      <c r="A30" t="str">
        <f>'Tablo-6'!A$30</f>
        <v>Yazmaeser</v>
      </c>
      <c r="B30" t="str">
        <f>'Tablo-6'!B32</f>
        <v>DVD</v>
      </c>
      <c r="C30" s="28" t="s">
        <v>204</v>
      </c>
      <c r="D30" s="28">
        <f>'Tablo-6'!D32</f>
        <v>0</v>
      </c>
      <c r="E30">
        <f t="shared" si="0"/>
        <v>0</v>
      </c>
    </row>
    <row r="31" spans="1:5" x14ac:dyDescent="0.3">
      <c r="A31" t="str">
        <f>'Tablo-6'!A4</f>
        <v>Afiş</v>
      </c>
      <c r="C31" s="28" t="s">
        <v>205</v>
      </c>
      <c r="D31" s="28">
        <f>'Tablo-6'!E4</f>
        <v>0</v>
      </c>
      <c r="E31">
        <f t="shared" si="0"/>
        <v>0</v>
      </c>
    </row>
    <row r="32" spans="1:5" x14ac:dyDescent="0.3">
      <c r="A32" t="str">
        <f>'Tablo-6'!A5</f>
        <v>Atlas</v>
      </c>
      <c r="C32" s="28" t="s">
        <v>205</v>
      </c>
      <c r="D32" s="28">
        <f>'Tablo-6'!E5</f>
        <v>0</v>
      </c>
      <c r="E32">
        <f t="shared" si="0"/>
        <v>0</v>
      </c>
    </row>
    <row r="33" spans="1:5" x14ac:dyDescent="0.3">
      <c r="A33" t="str">
        <f>'Tablo-6'!A6</f>
        <v>Banknot</v>
      </c>
      <c r="C33" s="28" t="s">
        <v>205</v>
      </c>
      <c r="D33" s="28">
        <f>'Tablo-6'!E6</f>
        <v>0</v>
      </c>
      <c r="E33">
        <f t="shared" si="0"/>
        <v>0</v>
      </c>
    </row>
    <row r="34" spans="1:5" x14ac:dyDescent="0.3">
      <c r="A34" t="str">
        <f>'Tablo-6'!A7</f>
        <v>Bozuk Para</v>
      </c>
      <c r="C34" s="28" t="s">
        <v>205</v>
      </c>
      <c r="D34" s="28">
        <f>'Tablo-6'!E7</f>
        <v>0</v>
      </c>
      <c r="E34">
        <f t="shared" si="0"/>
        <v>0</v>
      </c>
    </row>
    <row r="35" spans="1:5" x14ac:dyDescent="0.3">
      <c r="A35" t="str">
        <f>'Tablo-6'!A8</f>
        <v>Harita</v>
      </c>
      <c r="C35" s="28" t="s">
        <v>205</v>
      </c>
      <c r="D35" s="28">
        <f>'Tablo-6'!E8</f>
        <v>0</v>
      </c>
      <c r="E35">
        <f t="shared" si="0"/>
        <v>0</v>
      </c>
    </row>
    <row r="36" spans="1:5" x14ac:dyDescent="0.3">
      <c r="A36" t="str">
        <f>'Tablo-6'!A9</f>
        <v>Küre</v>
      </c>
      <c r="C36" s="28" t="s">
        <v>205</v>
      </c>
      <c r="D36" s="28">
        <f>'Tablo-6'!E9</f>
        <v>0</v>
      </c>
      <c r="E36">
        <f t="shared" si="0"/>
        <v>0</v>
      </c>
    </row>
    <row r="37" spans="1:5" x14ac:dyDescent="0.3">
      <c r="A37" t="str">
        <f>'Tablo-6'!A10</f>
        <v>Mikrofilm</v>
      </c>
      <c r="C37" s="28" t="s">
        <v>205</v>
      </c>
      <c r="D37" s="28">
        <f>'Tablo-6'!E10</f>
        <v>0</v>
      </c>
      <c r="E37">
        <f t="shared" si="0"/>
        <v>0</v>
      </c>
    </row>
    <row r="38" spans="1:5" x14ac:dyDescent="0.3">
      <c r="A38" t="str">
        <f>'Tablo-6'!A11</f>
        <v>Mikrofiş</v>
      </c>
      <c r="C38" s="28" t="s">
        <v>205</v>
      </c>
      <c r="D38" s="28">
        <f>'Tablo-6'!E11</f>
        <v>0</v>
      </c>
      <c r="E38">
        <f t="shared" si="0"/>
        <v>0</v>
      </c>
    </row>
    <row r="39" spans="1:5" x14ac:dyDescent="0.3">
      <c r="A39" t="str">
        <f>'Tablo-6'!A12</f>
        <v>Nota</v>
      </c>
      <c r="C39" s="28" t="s">
        <v>205</v>
      </c>
      <c r="D39" s="28">
        <f>'Tablo-6'!E12</f>
        <v>0</v>
      </c>
      <c r="E39">
        <f t="shared" si="0"/>
        <v>0</v>
      </c>
    </row>
    <row r="40" spans="1:5" x14ac:dyDescent="0.3">
      <c r="A40" t="str">
        <f>'Tablo-6'!A13</f>
        <v>Posta Kartı</v>
      </c>
      <c r="C40" s="28" t="s">
        <v>205</v>
      </c>
      <c r="D40" s="28">
        <f>'Tablo-6'!E13</f>
        <v>0</v>
      </c>
      <c r="E40">
        <f t="shared" si="0"/>
        <v>0</v>
      </c>
    </row>
    <row r="41" spans="1:5" x14ac:dyDescent="0.3">
      <c r="A41" t="str">
        <f>'Tablo-6'!A14</f>
        <v>Pul</v>
      </c>
      <c r="C41" s="28" t="s">
        <v>205</v>
      </c>
      <c r="D41" s="28">
        <f>'Tablo-6'!E14</f>
        <v>0</v>
      </c>
      <c r="E41">
        <f t="shared" si="0"/>
        <v>0</v>
      </c>
    </row>
    <row r="42" spans="1:5" x14ac:dyDescent="0.3">
      <c r="A42" t="str">
        <f>'Tablo-6'!A15</f>
        <v>Tablo</v>
      </c>
      <c r="C42" s="28" t="s">
        <v>205</v>
      </c>
      <c r="D42" s="28">
        <f>'Tablo-6'!E15</f>
        <v>0</v>
      </c>
      <c r="E42">
        <f t="shared" si="0"/>
        <v>0</v>
      </c>
    </row>
    <row r="43" spans="1:5" x14ac:dyDescent="0.3">
      <c r="A43" t="str">
        <f>'Tablo-6'!A16</f>
        <v>Plak</v>
      </c>
      <c r="C43" s="28" t="s">
        <v>205</v>
      </c>
      <c r="D43" s="28">
        <f>'Tablo-6'!E16</f>
        <v>0</v>
      </c>
      <c r="E43">
        <f t="shared" si="0"/>
        <v>0</v>
      </c>
    </row>
    <row r="44" spans="1:5" x14ac:dyDescent="0.3">
      <c r="A44" t="str">
        <f>'Tablo-6'!A17</f>
        <v>Ses Kaseti</v>
      </c>
      <c r="C44" s="28" t="s">
        <v>205</v>
      </c>
      <c r="D44" s="28">
        <f>'Tablo-6'!E17</f>
        <v>0</v>
      </c>
      <c r="E44">
        <f t="shared" si="0"/>
        <v>0</v>
      </c>
    </row>
    <row r="45" spans="1:5" x14ac:dyDescent="0.3">
      <c r="A45" t="str">
        <f>'Tablo-6'!A18</f>
        <v>CD</v>
      </c>
      <c r="C45" s="28" t="s">
        <v>205</v>
      </c>
      <c r="D45" s="28">
        <f>'Tablo-6'!E18</f>
        <v>0</v>
      </c>
      <c r="E45">
        <f t="shared" si="0"/>
        <v>0</v>
      </c>
    </row>
    <row r="46" spans="1:5" x14ac:dyDescent="0.3">
      <c r="A46" t="str">
        <f>'Tablo-6'!A19</f>
        <v>Disket</v>
      </c>
      <c r="C46" s="28" t="s">
        <v>205</v>
      </c>
      <c r="D46" s="28">
        <f>'Tablo-6'!E19</f>
        <v>0</v>
      </c>
      <c r="E46">
        <f t="shared" si="0"/>
        <v>0</v>
      </c>
    </row>
    <row r="47" spans="1:5" x14ac:dyDescent="0.3">
      <c r="A47" t="str">
        <f>'Tablo-6'!A20</f>
        <v>DVD</v>
      </c>
      <c r="C47" s="28" t="s">
        <v>205</v>
      </c>
      <c r="D47" s="28">
        <f>'Tablo-6'!E20</f>
        <v>0</v>
      </c>
      <c r="E47">
        <f t="shared" si="0"/>
        <v>0</v>
      </c>
    </row>
    <row r="48" spans="1:5" x14ac:dyDescent="0.3">
      <c r="A48" t="str">
        <f>'Tablo-6'!A21</f>
        <v>Film</v>
      </c>
      <c r="C48" s="28" t="s">
        <v>205</v>
      </c>
      <c r="D48" s="28">
        <f>'Tablo-6'!E21</f>
        <v>0</v>
      </c>
      <c r="E48">
        <f t="shared" si="0"/>
        <v>0</v>
      </c>
    </row>
    <row r="49" spans="1:5" x14ac:dyDescent="0.3">
      <c r="A49" t="str">
        <f>'Tablo-6'!A22</f>
        <v>Video Kaset</v>
      </c>
      <c r="C49" s="28" t="s">
        <v>205</v>
      </c>
      <c r="D49" s="28">
        <f>'Tablo-6'!E22</f>
        <v>0</v>
      </c>
      <c r="E49">
        <f t="shared" si="0"/>
        <v>0</v>
      </c>
    </row>
    <row r="50" spans="1:5" x14ac:dyDescent="0.3">
      <c r="A50" t="str">
        <f>'Tablo-6'!A23</f>
        <v>Braille Kitap</v>
      </c>
      <c r="C50" s="28" t="s">
        <v>205</v>
      </c>
      <c r="D50" s="28">
        <f>'Tablo-6'!E23</f>
        <v>0</v>
      </c>
      <c r="E50">
        <f t="shared" si="0"/>
        <v>0</v>
      </c>
    </row>
    <row r="51" spans="1:5" x14ac:dyDescent="0.3">
      <c r="A51" t="str">
        <f>'Tablo-6'!A24</f>
        <v>Slayt</v>
      </c>
      <c r="C51" s="28" t="s">
        <v>205</v>
      </c>
      <c r="D51" s="28">
        <f>'Tablo-6'!E24</f>
        <v>0</v>
      </c>
      <c r="E51">
        <f t="shared" si="0"/>
        <v>0</v>
      </c>
    </row>
    <row r="52" spans="1:5" x14ac:dyDescent="0.3">
      <c r="A52" t="str">
        <f>'Tablo-6'!A25</f>
        <v>Satranç</v>
      </c>
      <c r="C52" s="28" t="s">
        <v>205</v>
      </c>
      <c r="D52" s="28">
        <f>'Tablo-6'!E25</f>
        <v>0</v>
      </c>
      <c r="E52">
        <f t="shared" si="0"/>
        <v>0</v>
      </c>
    </row>
    <row r="53" spans="1:5" x14ac:dyDescent="0.3">
      <c r="A53" t="str">
        <f>'Tablo-6'!A26</f>
        <v>Broşür</v>
      </c>
      <c r="C53" s="28" t="s">
        <v>205</v>
      </c>
      <c r="D53" s="28">
        <f>'Tablo-6'!E26</f>
        <v>0</v>
      </c>
      <c r="E53">
        <f t="shared" si="0"/>
        <v>0</v>
      </c>
    </row>
    <row r="54" spans="1:5" x14ac:dyDescent="0.3">
      <c r="A54" t="str">
        <f>'Tablo-6'!A27</f>
        <v>e-Kitap</v>
      </c>
      <c r="C54" s="28" t="s">
        <v>205</v>
      </c>
      <c r="D54" s="28">
        <f>'Tablo-6'!E27</f>
        <v>0</v>
      </c>
      <c r="E54">
        <f t="shared" si="0"/>
        <v>0</v>
      </c>
    </row>
    <row r="55" spans="1:5" x14ac:dyDescent="0.3">
      <c r="A55" t="str">
        <f>'Tablo-6'!A28</f>
        <v>Eğitim Kartları</v>
      </c>
      <c r="C55" s="28" t="s">
        <v>205</v>
      </c>
      <c r="D55" s="28">
        <f>'Tablo-6'!E28</f>
        <v>0</v>
      </c>
      <c r="E55">
        <f t="shared" si="0"/>
        <v>0</v>
      </c>
    </row>
    <row r="56" spans="1:5" x14ac:dyDescent="0.3">
      <c r="A56" t="str">
        <f>'Tablo-6'!A29</f>
        <v>Eğitici Oyuncak</v>
      </c>
      <c r="C56" s="28" t="s">
        <v>205</v>
      </c>
      <c r="D56" s="28">
        <f>'Tablo-6'!E29</f>
        <v>0</v>
      </c>
      <c r="E56">
        <f t="shared" ref="E56" si="2">D56*1</f>
        <v>0</v>
      </c>
    </row>
    <row r="57" spans="1:5" x14ac:dyDescent="0.3">
      <c r="A57" t="str">
        <f>'Tablo-6'!A$30</f>
        <v>Yazmaeser</v>
      </c>
      <c r="B57" t="str">
        <f>'Tablo-6'!B30</f>
        <v>Mikrofilm</v>
      </c>
      <c r="C57" s="28" t="s">
        <v>205</v>
      </c>
      <c r="D57" s="28">
        <f>'Tablo-6'!E30</f>
        <v>0</v>
      </c>
      <c r="E57">
        <f t="shared" si="0"/>
        <v>0</v>
      </c>
    </row>
    <row r="58" spans="1:5" x14ac:dyDescent="0.3">
      <c r="A58" t="str">
        <f>'Tablo-6'!A$30</f>
        <v>Yazmaeser</v>
      </c>
      <c r="B58" t="str">
        <f>'Tablo-6'!B31</f>
        <v>CD</v>
      </c>
      <c r="C58" s="28" t="s">
        <v>205</v>
      </c>
      <c r="D58" s="28">
        <f>'Tablo-6'!E31</f>
        <v>0</v>
      </c>
      <c r="E58">
        <f t="shared" si="0"/>
        <v>0</v>
      </c>
    </row>
    <row r="59" spans="1:5" x14ac:dyDescent="0.3">
      <c r="A59" t="str">
        <f>'Tablo-6'!A$30</f>
        <v>Yazmaeser</v>
      </c>
      <c r="B59" t="str">
        <f>'Tablo-6'!B32</f>
        <v>DVD</v>
      </c>
      <c r="C59" s="28" t="s">
        <v>205</v>
      </c>
      <c r="D59" s="28">
        <f>'Tablo-6'!E32</f>
        <v>0</v>
      </c>
      <c r="E59">
        <f t="shared" si="0"/>
        <v>0</v>
      </c>
    </row>
  </sheetData>
  <pageMargins left="0.7" right="0.7" top="0.75" bottom="0.75" header="0.3" footer="0.3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4" zoomScaleNormal="100" zoomScaleSheetLayoutView="100" workbookViewId="0">
      <selection activeCell="D13" sqref="D13"/>
    </sheetView>
  </sheetViews>
  <sheetFormatPr defaultColWidth="9.109375" defaultRowHeight="14.4" x14ac:dyDescent="0.3"/>
  <cols>
    <col min="1" max="1" width="16.109375" style="2" customWidth="1"/>
    <col min="2" max="2" width="38.33203125" style="2" customWidth="1"/>
    <col min="3" max="3" width="20.44140625" style="2" customWidth="1"/>
    <col min="4" max="4" width="15.33203125" style="2" customWidth="1"/>
    <col min="5" max="5" width="45.6640625" style="2" customWidth="1"/>
    <col min="6" max="16384" width="9.109375" style="2"/>
  </cols>
  <sheetData>
    <row r="1" spans="1:5" ht="30" customHeight="1" x14ac:dyDescent="0.3">
      <c r="A1" s="48" t="str">
        <f>Sistem!B1</f>
        <v>Kayseri 75.Yıl İl Halk Kütüphanesi Müdürlüğü</v>
      </c>
      <c r="B1" s="48"/>
      <c r="C1" s="48"/>
      <c r="D1" s="48"/>
    </row>
    <row r="2" spans="1:5" ht="15" customHeight="1" x14ac:dyDescent="0.3">
      <c r="A2" s="48" t="str">
        <f>"Tablo 2: Yazılışlarına ve Dillerine Göre Kitap Sayısı "&amp;Sistem!B27</f>
        <v>Tablo 2: Yazılışlarına ve Dillerine Göre Kitap Sayısı (2017 Yıl Sonu)</v>
      </c>
      <c r="B2" s="48"/>
      <c r="C2" s="48"/>
      <c r="D2" s="48"/>
    </row>
    <row r="3" spans="1:5" x14ac:dyDescent="0.3">
      <c r="A3" s="61" t="s">
        <v>41</v>
      </c>
      <c r="B3" s="64" t="s">
        <v>42</v>
      </c>
      <c r="C3" s="65"/>
      <c r="D3" s="11">
        <v>0</v>
      </c>
      <c r="E3" s="38" t="str">
        <f>"Bu tabloda geçerli dönem "&amp;Sistem!B27&amp;" itibariyle elinizdeki toplam kitap sayılarını ilgili alanlara giriniz."</f>
        <v>Bu tabloda geçerli dönem (2017 Yıl Sonu) itibariyle elinizdeki toplam kitap sayılarını ilgili alanlara giriniz.</v>
      </c>
    </row>
    <row r="4" spans="1:5" x14ac:dyDescent="0.3">
      <c r="A4" s="62"/>
      <c r="B4" s="64" t="s">
        <v>43</v>
      </c>
      <c r="C4" s="65"/>
      <c r="D4" s="11">
        <v>0</v>
      </c>
      <c r="E4" s="38"/>
    </row>
    <row r="5" spans="1:5" x14ac:dyDescent="0.3">
      <c r="A5" s="62"/>
      <c r="B5" s="64" t="s">
        <v>44</v>
      </c>
      <c r="C5" s="65"/>
      <c r="D5" s="11">
        <v>0</v>
      </c>
      <c r="E5" s="38"/>
    </row>
    <row r="6" spans="1:5" x14ac:dyDescent="0.3">
      <c r="A6" s="62"/>
      <c r="B6" s="64" t="s">
        <v>45</v>
      </c>
      <c r="C6" s="65"/>
      <c r="D6" s="11">
        <v>0</v>
      </c>
      <c r="E6" s="38"/>
    </row>
    <row r="7" spans="1:5" x14ac:dyDescent="0.3">
      <c r="A7" s="63"/>
      <c r="B7" s="66" t="s">
        <v>46</v>
      </c>
      <c r="C7" s="67"/>
      <c r="D7" s="9">
        <f>SUM(D3:D6)</f>
        <v>0</v>
      </c>
      <c r="E7" s="38"/>
    </row>
    <row r="8" spans="1:5" ht="15" customHeight="1" x14ac:dyDescent="0.3">
      <c r="A8" s="70" t="s">
        <v>47</v>
      </c>
      <c r="B8" s="68" t="s">
        <v>48</v>
      </c>
      <c r="C8" s="5" t="s">
        <v>42</v>
      </c>
      <c r="D8" s="11">
        <v>0</v>
      </c>
      <c r="E8" s="38"/>
    </row>
    <row r="9" spans="1:5" x14ac:dyDescent="0.3">
      <c r="A9" s="70"/>
      <c r="B9" s="69"/>
      <c r="C9" s="5" t="s">
        <v>43</v>
      </c>
      <c r="D9" s="11">
        <v>0</v>
      </c>
      <c r="E9" s="38"/>
    </row>
    <row r="10" spans="1:5" x14ac:dyDescent="0.3">
      <c r="A10" s="70"/>
      <c r="B10" s="69"/>
      <c r="C10" s="5" t="s">
        <v>44</v>
      </c>
      <c r="D10" s="11">
        <v>0</v>
      </c>
      <c r="E10" s="38"/>
    </row>
    <row r="11" spans="1:5" x14ac:dyDescent="0.3">
      <c r="A11" s="70"/>
      <c r="B11" s="69"/>
      <c r="C11" s="5" t="s">
        <v>45</v>
      </c>
      <c r="D11" s="11">
        <v>0</v>
      </c>
      <c r="E11" s="38"/>
    </row>
    <row r="12" spans="1:5" ht="15" customHeight="1" x14ac:dyDescent="0.3">
      <c r="A12" s="70"/>
      <c r="B12" s="13" t="s">
        <v>49</v>
      </c>
      <c r="C12" s="13" t="s">
        <v>42</v>
      </c>
      <c r="D12" s="11">
        <v>23</v>
      </c>
      <c r="E12" s="38"/>
    </row>
    <row r="13" spans="1:5" x14ac:dyDescent="0.3">
      <c r="A13" s="70"/>
      <c r="B13" s="76" t="s">
        <v>50</v>
      </c>
      <c r="C13" s="76"/>
      <c r="D13" s="11">
        <v>72709</v>
      </c>
      <c r="E13" s="38"/>
    </row>
    <row r="14" spans="1:5" ht="15" customHeight="1" x14ac:dyDescent="0.3">
      <c r="A14" s="70"/>
      <c r="B14" s="72" t="s">
        <v>51</v>
      </c>
      <c r="C14" s="5" t="s">
        <v>52</v>
      </c>
      <c r="D14" s="11">
        <v>44</v>
      </c>
      <c r="E14" s="38"/>
    </row>
    <row r="15" spans="1:5" x14ac:dyDescent="0.3">
      <c r="A15" s="70"/>
      <c r="B15" s="73"/>
      <c r="C15" s="5" t="s">
        <v>43</v>
      </c>
      <c r="D15" s="11">
        <v>45</v>
      </c>
      <c r="E15" s="38"/>
    </row>
    <row r="16" spans="1:5" x14ac:dyDescent="0.3">
      <c r="A16" s="70"/>
      <c r="B16" s="73"/>
      <c r="C16" s="5" t="s">
        <v>53</v>
      </c>
      <c r="D16" s="11">
        <v>0</v>
      </c>
      <c r="E16" s="38"/>
    </row>
    <row r="17" spans="1:5" x14ac:dyDescent="0.3">
      <c r="A17" s="70"/>
      <c r="B17" s="73"/>
      <c r="C17" s="5" t="s">
        <v>54</v>
      </c>
      <c r="D17" s="11">
        <v>2</v>
      </c>
      <c r="E17" s="38"/>
    </row>
    <row r="18" spans="1:5" x14ac:dyDescent="0.3">
      <c r="A18" s="70"/>
      <c r="B18" s="73"/>
      <c r="C18" s="5" t="s">
        <v>55</v>
      </c>
      <c r="D18" s="11">
        <v>0</v>
      </c>
      <c r="E18" s="38"/>
    </row>
    <row r="19" spans="1:5" x14ac:dyDescent="0.3">
      <c r="A19" s="70"/>
      <c r="B19" s="73"/>
      <c r="C19" s="5" t="s">
        <v>56</v>
      </c>
      <c r="D19" s="11">
        <v>0</v>
      </c>
      <c r="E19" s="38"/>
    </row>
    <row r="20" spans="1:5" x14ac:dyDescent="0.3">
      <c r="A20" s="70"/>
      <c r="B20" s="73"/>
      <c r="C20" s="5" t="s">
        <v>57</v>
      </c>
      <c r="D20" s="11">
        <v>0</v>
      </c>
      <c r="E20" s="38"/>
    </row>
    <row r="21" spans="1:5" x14ac:dyDescent="0.3">
      <c r="A21" s="70"/>
      <c r="B21" s="73"/>
      <c r="C21" s="5" t="s">
        <v>58</v>
      </c>
      <c r="D21" s="11">
        <v>0</v>
      </c>
      <c r="E21" s="38"/>
    </row>
    <row r="22" spans="1:5" x14ac:dyDescent="0.3">
      <c r="A22" s="70"/>
      <c r="B22" s="73"/>
      <c r="C22" s="5" t="s">
        <v>44</v>
      </c>
      <c r="D22" s="11">
        <v>1</v>
      </c>
      <c r="E22" s="38"/>
    </row>
    <row r="23" spans="1:5" x14ac:dyDescent="0.3">
      <c r="A23" s="70"/>
      <c r="B23" s="73"/>
      <c r="C23" s="5" t="s">
        <v>59</v>
      </c>
      <c r="D23" s="11">
        <v>64</v>
      </c>
      <c r="E23" s="38"/>
    </row>
    <row r="24" spans="1:5" x14ac:dyDescent="0.3">
      <c r="A24" s="70"/>
      <c r="B24" s="73"/>
      <c r="C24" s="5" t="s">
        <v>60</v>
      </c>
      <c r="D24" s="11">
        <v>0</v>
      </c>
      <c r="E24" s="38"/>
    </row>
    <row r="25" spans="1:5" x14ac:dyDescent="0.3">
      <c r="A25" s="70"/>
      <c r="B25" s="73"/>
      <c r="C25" s="5" t="s">
        <v>61</v>
      </c>
      <c r="D25" s="11">
        <v>881</v>
      </c>
      <c r="E25" s="38"/>
    </row>
    <row r="26" spans="1:5" x14ac:dyDescent="0.3">
      <c r="A26" s="70"/>
      <c r="B26" s="73"/>
      <c r="C26" s="5" t="s">
        <v>62</v>
      </c>
      <c r="D26" s="11">
        <v>1</v>
      </c>
      <c r="E26" s="38"/>
    </row>
    <row r="27" spans="1:5" x14ac:dyDescent="0.3">
      <c r="A27" s="70"/>
      <c r="B27" s="73"/>
      <c r="C27" s="5" t="s">
        <v>63</v>
      </c>
      <c r="D27" s="11">
        <v>0</v>
      </c>
      <c r="E27" s="38"/>
    </row>
    <row r="28" spans="1:5" x14ac:dyDescent="0.3">
      <c r="A28" s="70"/>
      <c r="B28" s="73"/>
      <c r="C28" s="5" t="s">
        <v>64</v>
      </c>
      <c r="D28" s="11">
        <v>23</v>
      </c>
      <c r="E28" s="38"/>
    </row>
    <row r="29" spans="1:5" x14ac:dyDescent="0.3">
      <c r="A29" s="70"/>
      <c r="B29" s="73"/>
      <c r="C29" s="5" t="s">
        <v>65</v>
      </c>
      <c r="D29" s="11">
        <v>0</v>
      </c>
      <c r="E29" s="38"/>
    </row>
    <row r="30" spans="1:5" x14ac:dyDescent="0.3">
      <c r="A30" s="70"/>
      <c r="B30" s="73"/>
      <c r="C30" s="5" t="s">
        <v>66</v>
      </c>
      <c r="D30" s="11">
        <v>0</v>
      </c>
      <c r="E30" s="38"/>
    </row>
    <row r="31" spans="1:5" x14ac:dyDescent="0.3">
      <c r="A31" s="70"/>
      <c r="B31" s="73"/>
      <c r="C31" s="5" t="s">
        <v>67</v>
      </c>
      <c r="D31" s="11">
        <v>0</v>
      </c>
      <c r="E31" s="38"/>
    </row>
    <row r="32" spans="1:5" x14ac:dyDescent="0.3">
      <c r="A32" s="70"/>
      <c r="B32" s="73"/>
      <c r="C32" s="5" t="s">
        <v>68</v>
      </c>
      <c r="D32" s="11">
        <v>0</v>
      </c>
      <c r="E32" s="38"/>
    </row>
    <row r="33" spans="1:5" x14ac:dyDescent="0.3">
      <c r="A33" s="70"/>
      <c r="B33" s="73"/>
      <c r="C33" s="5" t="s">
        <v>69</v>
      </c>
      <c r="D33" s="11">
        <v>10</v>
      </c>
      <c r="E33" s="38"/>
    </row>
    <row r="34" spans="1:5" x14ac:dyDescent="0.3">
      <c r="A34" s="70"/>
      <c r="B34" s="73"/>
      <c r="C34" s="5" t="s">
        <v>70</v>
      </c>
      <c r="D34" s="11">
        <v>11</v>
      </c>
      <c r="E34" s="38"/>
    </row>
    <row r="35" spans="1:5" x14ac:dyDescent="0.3">
      <c r="A35" s="70"/>
      <c r="B35" s="73"/>
      <c r="C35" s="5" t="s">
        <v>71</v>
      </c>
      <c r="D35" s="11">
        <v>1</v>
      </c>
      <c r="E35" s="38"/>
    </row>
    <row r="36" spans="1:5" x14ac:dyDescent="0.3">
      <c r="A36" s="70"/>
      <c r="B36" s="73"/>
      <c r="C36" s="5" t="s">
        <v>72</v>
      </c>
      <c r="D36" s="11">
        <v>0</v>
      </c>
      <c r="E36" s="38"/>
    </row>
    <row r="37" spans="1:5" x14ac:dyDescent="0.3">
      <c r="A37" s="70"/>
      <c r="B37" s="73"/>
      <c r="C37" s="5" t="s">
        <v>73</v>
      </c>
      <c r="D37" s="11">
        <v>1</v>
      </c>
      <c r="E37" s="38"/>
    </row>
    <row r="38" spans="1:5" x14ac:dyDescent="0.3">
      <c r="A38" s="70"/>
      <c r="B38" s="73"/>
      <c r="C38" s="5" t="s">
        <v>74</v>
      </c>
      <c r="D38" s="11">
        <v>0</v>
      </c>
      <c r="E38" s="38"/>
    </row>
    <row r="39" spans="1:5" x14ac:dyDescent="0.3">
      <c r="A39" s="70"/>
      <c r="B39" s="73"/>
      <c r="C39" s="5" t="s">
        <v>75</v>
      </c>
      <c r="D39" s="11">
        <v>0</v>
      </c>
      <c r="E39" s="38"/>
    </row>
    <row r="40" spans="1:5" x14ac:dyDescent="0.3">
      <c r="A40" s="70"/>
      <c r="B40" s="73"/>
      <c r="C40" s="5" t="s">
        <v>76</v>
      </c>
      <c r="D40" s="11">
        <v>8</v>
      </c>
      <c r="E40" s="38"/>
    </row>
    <row r="41" spans="1:5" x14ac:dyDescent="0.3">
      <c r="A41" s="70"/>
      <c r="B41" s="73"/>
      <c r="C41" s="5" t="s">
        <v>77</v>
      </c>
      <c r="D41" s="11">
        <v>0</v>
      </c>
      <c r="E41" s="38"/>
    </row>
    <row r="42" spans="1:5" x14ac:dyDescent="0.3">
      <c r="A42" s="70"/>
      <c r="B42" s="73"/>
      <c r="C42" s="5" t="s">
        <v>78</v>
      </c>
      <c r="D42" s="11">
        <v>14</v>
      </c>
      <c r="E42" s="38"/>
    </row>
    <row r="43" spans="1:5" x14ac:dyDescent="0.3">
      <c r="A43" s="70"/>
      <c r="B43" s="73"/>
      <c r="C43" s="5" t="s">
        <v>79</v>
      </c>
      <c r="D43" s="11">
        <v>6</v>
      </c>
      <c r="E43" s="38"/>
    </row>
    <row r="44" spans="1:5" x14ac:dyDescent="0.3">
      <c r="A44" s="70"/>
      <c r="B44" s="73"/>
      <c r="C44" s="5" t="s">
        <v>80</v>
      </c>
      <c r="D44" s="11">
        <v>0</v>
      </c>
      <c r="E44" s="38"/>
    </row>
    <row r="45" spans="1:5" x14ac:dyDescent="0.3">
      <c r="A45" s="70"/>
      <c r="B45" s="73"/>
      <c r="C45" s="5" t="s">
        <v>81</v>
      </c>
      <c r="D45" s="11">
        <v>613</v>
      </c>
      <c r="E45" s="38"/>
    </row>
    <row r="46" spans="1:5" x14ac:dyDescent="0.3">
      <c r="A46" s="70"/>
      <c r="B46" s="74"/>
      <c r="C46" s="5" t="s">
        <v>45</v>
      </c>
      <c r="D46" s="11">
        <v>12</v>
      </c>
      <c r="E46" s="38"/>
    </row>
    <row r="47" spans="1:5" x14ac:dyDescent="0.3">
      <c r="A47" s="70"/>
      <c r="B47" s="66" t="s">
        <v>82</v>
      </c>
      <c r="C47" s="67"/>
      <c r="D47" s="9">
        <f>SUM(D8:D46)</f>
        <v>74469</v>
      </c>
      <c r="E47" s="38"/>
    </row>
    <row r="48" spans="1:5" ht="15" customHeight="1" x14ac:dyDescent="0.3">
      <c r="A48" s="66" t="s">
        <v>83</v>
      </c>
      <c r="B48" s="75"/>
      <c r="C48" s="67"/>
      <c r="D48" s="9">
        <f>D7+D47</f>
        <v>74469</v>
      </c>
      <c r="E48" s="38"/>
    </row>
    <row r="49" spans="1:5" x14ac:dyDescent="0.3">
      <c r="A49" s="80" t="s">
        <v>34</v>
      </c>
      <c r="B49" s="80"/>
      <c r="C49" s="80"/>
      <c r="D49" s="80"/>
      <c r="E49" s="38"/>
    </row>
    <row r="50" spans="1:5" ht="30" customHeight="1" x14ac:dyDescent="0.3">
      <c r="A50" s="46" t="str">
        <f>Sistem!B$5</f>
        <v>Tabloya ait notlarınızı bu alana giriniz. (En Fazla 1000 karakter)</v>
      </c>
      <c r="B50" s="46"/>
      <c r="C50" s="46"/>
      <c r="D50" s="46"/>
      <c r="E50" s="38"/>
    </row>
    <row r="51" spans="1:5" s="1" customFormat="1" ht="15" customHeight="1" x14ac:dyDescent="0.3">
      <c r="A51" s="71"/>
      <c r="B51" s="71"/>
      <c r="C51" s="71"/>
      <c r="D51" s="71"/>
    </row>
    <row r="52" spans="1:5" x14ac:dyDescent="0.3">
      <c r="A52" s="49" t="str">
        <f>"1.""Yazma ve Basma Kitaplar Toplamı"", Tablo 1'deki """&amp;'Tablo-1'!N3&amp;""" toplamı ile aynı olacaktır"</f>
        <v>1."Yazma ve Basma Kitaplar Toplamı", Tablo 1'deki "2017 2. Dönem Sonu Kitap Sayısı" toplamı ile aynı olacaktır</v>
      </c>
      <c r="B52" s="50"/>
      <c r="C52" s="50"/>
      <c r="D52" s="51"/>
    </row>
    <row r="53" spans="1:5" ht="34.5" customHeight="1" x14ac:dyDescent="0.3">
      <c r="A53" s="77" t="s">
        <v>84</v>
      </c>
      <c r="B53" s="78"/>
      <c r="C53" s="78"/>
      <c r="D53" s="79"/>
    </row>
    <row r="54" spans="1:5" ht="20.25" customHeight="1" x14ac:dyDescent="0.3">
      <c r="A54" s="35" t="s">
        <v>85</v>
      </c>
      <c r="B54" s="36"/>
      <c r="C54" s="36"/>
      <c r="D54" s="37"/>
    </row>
  </sheetData>
  <sheetProtection algorithmName="SHA-512" hashValue="bCUQL3TISlwRF1upHiqzW2hRtJE5xbyOgc6nv3nBWjqwdhBzvBLrwHcBJh3PmtKrxLZ4QgZW04FrQqkOamxs8g==" saltValue="0w7LXVR3lwwPJID/qk0qjA==" spinCount="100000" sheet="1" objects="1" scenarios="1"/>
  <mergeCells count="21">
    <mergeCell ref="A48:C48"/>
    <mergeCell ref="B13:C13"/>
    <mergeCell ref="A53:D53"/>
    <mergeCell ref="A50:D50"/>
    <mergeCell ref="A49:D49"/>
    <mergeCell ref="A54:D54"/>
    <mergeCell ref="E3:E50"/>
    <mergeCell ref="A1:D1"/>
    <mergeCell ref="A2:D2"/>
    <mergeCell ref="A52:D52"/>
    <mergeCell ref="A3:A7"/>
    <mergeCell ref="B3:C3"/>
    <mergeCell ref="B4:C4"/>
    <mergeCell ref="B5:C5"/>
    <mergeCell ref="B6:C6"/>
    <mergeCell ref="B7:C7"/>
    <mergeCell ref="B8:B11"/>
    <mergeCell ref="B47:C47"/>
    <mergeCell ref="A8:A47"/>
    <mergeCell ref="A51:D51"/>
    <mergeCell ref="B14:B46"/>
  </mergeCells>
  <dataValidations count="2">
    <dataValidation type="whole" operator="greaterThanOrEqual" allowBlank="1" showInputMessage="1" showErrorMessage="1" sqref="D3:D6 D8:D46">
      <formula1>0</formula1>
    </dataValidation>
    <dataValidation type="textLength" operator="lessThan" allowBlank="1" showInputMessage="1" showErrorMessage="1" sqref="A50">
      <formula1>1000</formula1>
    </dataValidation>
  </dataValidations>
  <pageMargins left="0.7" right="0.7" top="0.75" bottom="0.75" header="0.3" footer="0.3"/>
  <pageSetup paperSize="9" orientation="portrait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F20" sqref="F20"/>
    </sheetView>
  </sheetViews>
  <sheetFormatPr defaultRowHeight="14.4" x14ac:dyDescent="0.3"/>
  <cols>
    <col min="1" max="1" width="52.33203125" bestFit="1" customWidth="1"/>
    <col min="2" max="2" width="62.5546875" customWidth="1"/>
    <col min="3" max="3" width="23.44140625" customWidth="1"/>
    <col min="4" max="4" width="17.109375" customWidth="1"/>
  </cols>
  <sheetData>
    <row r="1" spans="1:7" x14ac:dyDescent="0.3">
      <c r="A1" s="29" t="s">
        <v>206</v>
      </c>
      <c r="B1" s="29" t="s">
        <v>207</v>
      </c>
      <c r="C1" s="29" t="s">
        <v>208</v>
      </c>
      <c r="D1" s="29" t="s">
        <v>209</v>
      </c>
      <c r="E1" s="29" t="s">
        <v>210</v>
      </c>
      <c r="F1" s="30" t="s">
        <v>194</v>
      </c>
      <c r="G1" s="29" t="s">
        <v>195</v>
      </c>
    </row>
    <row r="2" spans="1:7" x14ac:dyDescent="0.3">
      <c r="A2" t="str">
        <f>'Tablo-7'!A$5</f>
        <v>Ödünç Materyal Alan</v>
      </c>
      <c r="B2" t="str">
        <f>'Tablo-7'!B$5</f>
        <v>Ödünç Verme Bölümünden</v>
      </c>
      <c r="C2" s="28" t="str">
        <f>'Tablo-7'!C$5</f>
        <v>Kitap</v>
      </c>
      <c r="D2" s="28" t="s">
        <v>127</v>
      </c>
      <c r="E2" t="s">
        <v>129</v>
      </c>
      <c r="F2" s="28">
        <f>'Tablo-7'!$D5</f>
        <v>3698</v>
      </c>
      <c r="G2">
        <f t="shared" ref="G2:G44" si="0">F2*1</f>
        <v>3698</v>
      </c>
    </row>
    <row r="3" spans="1:7" x14ac:dyDescent="0.3">
      <c r="A3" t="str">
        <f>'Tablo-7'!A$5</f>
        <v>Ödünç Materyal Alan</v>
      </c>
      <c r="B3" t="str">
        <f>'Tablo-7'!B$5</f>
        <v>Ödünç Verme Bölümünden</v>
      </c>
      <c r="C3" s="28" t="str">
        <f>'Tablo-7'!C$5</f>
        <v>Kitap</v>
      </c>
      <c r="D3" s="28" t="s">
        <v>127</v>
      </c>
      <c r="E3" t="s">
        <v>130</v>
      </c>
      <c r="F3" s="28">
        <f>'Tablo-7'!$E5</f>
        <v>7573</v>
      </c>
      <c r="G3">
        <f t="shared" si="0"/>
        <v>7573</v>
      </c>
    </row>
    <row r="4" spans="1:7" x14ac:dyDescent="0.3">
      <c r="A4" t="str">
        <f>'Tablo-7'!A$5</f>
        <v>Ödünç Materyal Alan</v>
      </c>
      <c r="B4" t="str">
        <f>'Tablo-7'!B$5</f>
        <v>Ödünç Verme Bölümünden</v>
      </c>
      <c r="C4" s="28" t="str">
        <f>'Tablo-7'!C$5</f>
        <v>Kitap</v>
      </c>
      <c r="D4" s="28" t="s">
        <v>128</v>
      </c>
      <c r="E4" t="s">
        <v>129</v>
      </c>
      <c r="F4" s="28">
        <f>'Tablo-7'!$F5</f>
        <v>2854</v>
      </c>
      <c r="G4">
        <f t="shared" si="0"/>
        <v>2854</v>
      </c>
    </row>
    <row r="5" spans="1:7" x14ac:dyDescent="0.3">
      <c r="A5" t="str">
        <f>'Tablo-7'!A$5</f>
        <v>Ödünç Materyal Alan</v>
      </c>
      <c r="B5" t="str">
        <f>'Tablo-7'!B$5</f>
        <v>Ödünç Verme Bölümünden</v>
      </c>
      <c r="C5" s="28" t="str">
        <f>'Tablo-7'!C$5</f>
        <v>Kitap</v>
      </c>
      <c r="D5" s="28" t="s">
        <v>128</v>
      </c>
      <c r="E5" t="s">
        <v>130</v>
      </c>
      <c r="F5" s="28">
        <f>'Tablo-7'!$G5</f>
        <v>3937</v>
      </c>
      <c r="G5">
        <f t="shared" si="0"/>
        <v>3937</v>
      </c>
    </row>
    <row r="6" spans="1:7" x14ac:dyDescent="0.3">
      <c r="A6" t="str">
        <f>'Tablo-7'!A$5</f>
        <v>Ödünç Materyal Alan</v>
      </c>
      <c r="B6" t="str">
        <f>'Tablo-7'!B$5</f>
        <v>Ödünç Verme Bölümünden</v>
      </c>
      <c r="C6" s="28" t="str">
        <f>'Tablo-7'!C$6</f>
        <v>Kitap Dışı Materyal</v>
      </c>
      <c r="D6" s="28" t="s">
        <v>127</v>
      </c>
      <c r="E6" t="s">
        <v>129</v>
      </c>
      <c r="F6" s="28">
        <f>'Tablo-7'!$D6</f>
        <v>1</v>
      </c>
      <c r="G6">
        <f t="shared" si="0"/>
        <v>1</v>
      </c>
    </row>
    <row r="7" spans="1:7" x14ac:dyDescent="0.3">
      <c r="A7" t="str">
        <f>'Tablo-7'!A$5</f>
        <v>Ödünç Materyal Alan</v>
      </c>
      <c r="B7" t="str">
        <f>'Tablo-7'!B$5</f>
        <v>Ödünç Verme Bölümünden</v>
      </c>
      <c r="C7" s="28" t="str">
        <f>'Tablo-7'!C$6</f>
        <v>Kitap Dışı Materyal</v>
      </c>
      <c r="D7" s="28" t="s">
        <v>127</v>
      </c>
      <c r="E7" t="s">
        <v>130</v>
      </c>
      <c r="F7" s="28">
        <f>'Tablo-7'!$E6</f>
        <v>1</v>
      </c>
      <c r="G7">
        <f t="shared" si="0"/>
        <v>1</v>
      </c>
    </row>
    <row r="8" spans="1:7" x14ac:dyDescent="0.3">
      <c r="A8" t="str">
        <f>'Tablo-7'!A$5</f>
        <v>Ödünç Materyal Alan</v>
      </c>
      <c r="B8" t="str">
        <f>'Tablo-7'!B$5</f>
        <v>Ödünç Verme Bölümünden</v>
      </c>
      <c r="C8" s="28" t="str">
        <f>'Tablo-7'!C$6</f>
        <v>Kitap Dışı Materyal</v>
      </c>
      <c r="D8" s="28" t="s">
        <v>128</v>
      </c>
      <c r="E8" t="s">
        <v>129</v>
      </c>
      <c r="F8" s="28">
        <f>'Tablo-7'!$F6</f>
        <v>1</v>
      </c>
      <c r="G8">
        <f t="shared" si="0"/>
        <v>1</v>
      </c>
    </row>
    <row r="9" spans="1:7" x14ac:dyDescent="0.3">
      <c r="A9" t="str">
        <f>'Tablo-7'!A$5</f>
        <v>Ödünç Materyal Alan</v>
      </c>
      <c r="B9" t="str">
        <f>'Tablo-7'!B$5</f>
        <v>Ödünç Verme Bölümünden</v>
      </c>
      <c r="C9" s="28" t="str">
        <f>'Tablo-7'!C$6</f>
        <v>Kitap Dışı Materyal</v>
      </c>
      <c r="D9" s="28" t="s">
        <v>128</v>
      </c>
      <c r="E9" t="s">
        <v>130</v>
      </c>
      <c r="F9" s="28">
        <f>'Tablo-7'!$G6</f>
        <v>1</v>
      </c>
      <c r="G9">
        <f t="shared" si="0"/>
        <v>1</v>
      </c>
    </row>
    <row r="10" spans="1:7" x14ac:dyDescent="0.3">
      <c r="A10" t="str">
        <f>'Tablo-7'!A$5</f>
        <v>Ödünç Materyal Alan</v>
      </c>
      <c r="B10" t="str">
        <f>'Tablo-7'!B$5</f>
        <v>Ödünç Verme Bölümünden</v>
      </c>
      <c r="C10" s="28" t="str">
        <f>'Tablo-7'!C$7</f>
        <v>Süreli Yayın</v>
      </c>
      <c r="D10" s="28" t="s">
        <v>127</v>
      </c>
      <c r="E10" t="s">
        <v>129</v>
      </c>
      <c r="F10" s="28">
        <f>'Tablo-7'!$D7</f>
        <v>0</v>
      </c>
      <c r="G10">
        <f t="shared" si="0"/>
        <v>0</v>
      </c>
    </row>
    <row r="11" spans="1:7" x14ac:dyDescent="0.3">
      <c r="A11" t="str">
        <f>'Tablo-7'!A$5</f>
        <v>Ödünç Materyal Alan</v>
      </c>
      <c r="B11" t="str">
        <f>'Tablo-7'!B$5</f>
        <v>Ödünç Verme Bölümünden</v>
      </c>
      <c r="C11" s="28" t="str">
        <f>'Tablo-7'!C$7</f>
        <v>Süreli Yayın</v>
      </c>
      <c r="D11" s="28" t="s">
        <v>127</v>
      </c>
      <c r="E11" t="s">
        <v>130</v>
      </c>
      <c r="F11" s="28">
        <f>'Tablo-7'!$E7</f>
        <v>0</v>
      </c>
      <c r="G11">
        <f t="shared" si="0"/>
        <v>0</v>
      </c>
    </row>
    <row r="12" spans="1:7" x14ac:dyDescent="0.3">
      <c r="A12" t="str">
        <f>'Tablo-7'!A$5</f>
        <v>Ödünç Materyal Alan</v>
      </c>
      <c r="B12" t="str">
        <f>'Tablo-7'!B$5</f>
        <v>Ödünç Verme Bölümünden</v>
      </c>
      <c r="C12" s="28" t="str">
        <f>'Tablo-7'!C$7</f>
        <v>Süreli Yayın</v>
      </c>
      <c r="D12" s="28" t="s">
        <v>128</v>
      </c>
      <c r="E12" t="s">
        <v>129</v>
      </c>
      <c r="F12" s="28">
        <f>'Tablo-7'!$F7</f>
        <v>0</v>
      </c>
      <c r="G12">
        <f t="shared" si="0"/>
        <v>0</v>
      </c>
    </row>
    <row r="13" spans="1:7" x14ac:dyDescent="0.3">
      <c r="A13" t="str">
        <f>'Tablo-7'!A$5</f>
        <v>Ödünç Materyal Alan</v>
      </c>
      <c r="B13" t="str">
        <f>'Tablo-7'!B$5</f>
        <v>Ödünç Verme Bölümünden</v>
      </c>
      <c r="C13" s="28" t="str">
        <f>'Tablo-7'!C$7</f>
        <v>Süreli Yayın</v>
      </c>
      <c r="D13" s="28" t="s">
        <v>128</v>
      </c>
      <c r="E13" t="s">
        <v>130</v>
      </c>
      <c r="F13" s="28">
        <f>'Tablo-7'!$G7</f>
        <v>0</v>
      </c>
      <c r="G13">
        <f t="shared" si="0"/>
        <v>0</v>
      </c>
    </row>
    <row r="14" spans="1:7" x14ac:dyDescent="0.3">
      <c r="A14" t="str">
        <f>'Tablo-7'!A$5</f>
        <v>Ödünç Materyal Alan</v>
      </c>
      <c r="B14" t="str">
        <f>'Tablo-7'!B$8</f>
        <v>Görme Engelli Bölümünden</v>
      </c>
      <c r="C14" s="28" t="str">
        <f>'Tablo-7'!C$8</f>
        <v>Kitap</v>
      </c>
      <c r="D14" s="28" t="s">
        <v>127</v>
      </c>
      <c r="E14" t="s">
        <v>129</v>
      </c>
      <c r="F14" s="28">
        <f>'Tablo-7'!$D8</f>
        <v>0</v>
      </c>
      <c r="G14">
        <f t="shared" si="0"/>
        <v>0</v>
      </c>
    </row>
    <row r="15" spans="1:7" x14ac:dyDescent="0.3">
      <c r="A15" t="str">
        <f>'Tablo-7'!A$5</f>
        <v>Ödünç Materyal Alan</v>
      </c>
      <c r="B15" t="str">
        <f>'Tablo-7'!B$8</f>
        <v>Görme Engelli Bölümünden</v>
      </c>
      <c r="C15" s="28" t="str">
        <f>'Tablo-7'!C$8</f>
        <v>Kitap</v>
      </c>
      <c r="D15" s="28" t="s">
        <v>127</v>
      </c>
      <c r="E15" t="s">
        <v>130</v>
      </c>
      <c r="F15" s="28">
        <f>'Tablo-7'!$E8</f>
        <v>0</v>
      </c>
      <c r="G15">
        <f t="shared" si="0"/>
        <v>0</v>
      </c>
    </row>
    <row r="16" spans="1:7" x14ac:dyDescent="0.3">
      <c r="A16" t="str">
        <f>'Tablo-7'!A$5</f>
        <v>Ödünç Materyal Alan</v>
      </c>
      <c r="B16" t="str">
        <f>'Tablo-7'!B$8</f>
        <v>Görme Engelli Bölümünden</v>
      </c>
      <c r="C16" s="28" t="str">
        <f>'Tablo-7'!C$8</f>
        <v>Kitap</v>
      </c>
      <c r="D16" s="28" t="s">
        <v>128</v>
      </c>
      <c r="E16" t="s">
        <v>129</v>
      </c>
      <c r="F16" s="28">
        <f>'Tablo-7'!$F8</f>
        <v>0</v>
      </c>
      <c r="G16">
        <f t="shared" si="0"/>
        <v>0</v>
      </c>
    </row>
    <row r="17" spans="1:7" x14ac:dyDescent="0.3">
      <c r="A17" t="str">
        <f>'Tablo-7'!A$5</f>
        <v>Ödünç Materyal Alan</v>
      </c>
      <c r="B17" t="str">
        <f>'Tablo-7'!B$8</f>
        <v>Görme Engelli Bölümünden</v>
      </c>
      <c r="C17" s="28" t="str">
        <f>'Tablo-7'!C$8</f>
        <v>Kitap</v>
      </c>
      <c r="D17" s="28" t="s">
        <v>128</v>
      </c>
      <c r="E17" t="s">
        <v>130</v>
      </c>
      <c r="F17" s="28">
        <f>'Tablo-7'!$G8</f>
        <v>0</v>
      </c>
      <c r="G17">
        <f t="shared" si="0"/>
        <v>0</v>
      </c>
    </row>
    <row r="18" spans="1:7" x14ac:dyDescent="0.3">
      <c r="A18" t="str">
        <f>'Tablo-7'!A$5</f>
        <v>Ödünç Materyal Alan</v>
      </c>
      <c r="B18" t="str">
        <f>'Tablo-7'!B$8</f>
        <v>Görme Engelli Bölümünden</v>
      </c>
      <c r="C18" s="28" t="str">
        <f>'Tablo-7'!C$9</f>
        <v>Kitap Dışı Materyal</v>
      </c>
      <c r="D18" s="28" t="s">
        <v>127</v>
      </c>
      <c r="E18" t="s">
        <v>129</v>
      </c>
      <c r="F18" s="28">
        <f>'Tablo-7'!$D9</f>
        <v>0</v>
      </c>
      <c r="G18">
        <f t="shared" si="0"/>
        <v>0</v>
      </c>
    </row>
    <row r="19" spans="1:7" x14ac:dyDescent="0.3">
      <c r="A19" t="str">
        <f>'Tablo-7'!A$5</f>
        <v>Ödünç Materyal Alan</v>
      </c>
      <c r="B19" t="str">
        <f>'Tablo-7'!B$8</f>
        <v>Görme Engelli Bölümünden</v>
      </c>
      <c r="C19" s="28" t="str">
        <f>'Tablo-7'!C$9</f>
        <v>Kitap Dışı Materyal</v>
      </c>
      <c r="D19" s="28" t="s">
        <v>127</v>
      </c>
      <c r="E19" t="s">
        <v>130</v>
      </c>
      <c r="F19" s="28">
        <f>'Tablo-7'!$E9</f>
        <v>0</v>
      </c>
      <c r="G19">
        <f t="shared" si="0"/>
        <v>0</v>
      </c>
    </row>
    <row r="20" spans="1:7" x14ac:dyDescent="0.3">
      <c r="A20" t="str">
        <f>'Tablo-7'!A$5</f>
        <v>Ödünç Materyal Alan</v>
      </c>
      <c r="B20" t="str">
        <f>'Tablo-7'!B$8</f>
        <v>Görme Engelli Bölümünden</v>
      </c>
      <c r="C20" s="28" t="str">
        <f>'Tablo-7'!C$9</f>
        <v>Kitap Dışı Materyal</v>
      </c>
      <c r="D20" s="28" t="s">
        <v>128</v>
      </c>
      <c r="E20" t="s">
        <v>129</v>
      </c>
      <c r="F20" s="28">
        <f>'Tablo-7'!$F9</f>
        <v>0</v>
      </c>
      <c r="G20">
        <f t="shared" si="0"/>
        <v>0</v>
      </c>
    </row>
    <row r="21" spans="1:7" x14ac:dyDescent="0.3">
      <c r="A21" t="str">
        <f>'Tablo-7'!A$5</f>
        <v>Ödünç Materyal Alan</v>
      </c>
      <c r="B21" t="str">
        <f>'Tablo-7'!B$8</f>
        <v>Görme Engelli Bölümünden</v>
      </c>
      <c r="C21" s="28" t="str">
        <f>'Tablo-7'!C$9</f>
        <v>Kitap Dışı Materyal</v>
      </c>
      <c r="D21" s="28" t="s">
        <v>128</v>
      </c>
      <c r="E21" t="s">
        <v>130</v>
      </c>
      <c r="F21" s="28">
        <f>'Tablo-7'!$G9</f>
        <v>0</v>
      </c>
      <c r="G21">
        <f t="shared" si="0"/>
        <v>0</v>
      </c>
    </row>
    <row r="22" spans="1:7" x14ac:dyDescent="0.3">
      <c r="A22" t="str">
        <f>'Tablo-7'!A$5</f>
        <v>Ödünç Materyal Alan</v>
      </c>
      <c r="B22" t="str">
        <f>'Tablo-7'!B$8</f>
        <v>Görme Engelli Bölümünden</v>
      </c>
      <c r="C22" s="28" t="str">
        <f>'Tablo-7'!C$10</f>
        <v>Süreli Yayın</v>
      </c>
      <c r="D22" s="28" t="s">
        <v>127</v>
      </c>
      <c r="E22" t="s">
        <v>129</v>
      </c>
      <c r="F22" s="28">
        <f>'Tablo-7'!$D10</f>
        <v>0</v>
      </c>
      <c r="G22">
        <f t="shared" si="0"/>
        <v>0</v>
      </c>
    </row>
    <row r="23" spans="1:7" x14ac:dyDescent="0.3">
      <c r="A23" t="str">
        <f>'Tablo-7'!A$5</f>
        <v>Ödünç Materyal Alan</v>
      </c>
      <c r="B23" t="str">
        <f>'Tablo-7'!B$8</f>
        <v>Görme Engelli Bölümünden</v>
      </c>
      <c r="C23" s="28" t="str">
        <f>'Tablo-7'!C$10</f>
        <v>Süreli Yayın</v>
      </c>
      <c r="D23" s="28" t="s">
        <v>127</v>
      </c>
      <c r="E23" t="s">
        <v>130</v>
      </c>
      <c r="F23" s="28">
        <f>'Tablo-7'!$E10</f>
        <v>0</v>
      </c>
      <c r="G23">
        <f t="shared" si="0"/>
        <v>0</v>
      </c>
    </row>
    <row r="24" spans="1:7" x14ac:dyDescent="0.3">
      <c r="A24" t="str">
        <f>'Tablo-7'!A$5</f>
        <v>Ödünç Materyal Alan</v>
      </c>
      <c r="B24" t="str">
        <f>'Tablo-7'!B$8</f>
        <v>Görme Engelli Bölümünden</v>
      </c>
      <c r="C24" s="28" t="str">
        <f>'Tablo-7'!C$10</f>
        <v>Süreli Yayın</v>
      </c>
      <c r="D24" s="28" t="s">
        <v>128</v>
      </c>
      <c r="E24" t="s">
        <v>129</v>
      </c>
      <c r="F24" s="28">
        <f>'Tablo-7'!$F10</f>
        <v>0</v>
      </c>
      <c r="G24">
        <f t="shared" si="0"/>
        <v>0</v>
      </c>
    </row>
    <row r="25" spans="1:7" x14ac:dyDescent="0.3">
      <c r="A25" t="str">
        <f>'Tablo-7'!A$5</f>
        <v>Ödünç Materyal Alan</v>
      </c>
      <c r="B25" t="str">
        <f>'Tablo-7'!B$8</f>
        <v>Görme Engelli Bölümünden</v>
      </c>
      <c r="C25" s="28" t="str">
        <f>'Tablo-7'!C$10</f>
        <v>Süreli Yayın</v>
      </c>
      <c r="D25" s="28" t="s">
        <v>128</v>
      </c>
      <c r="E25" t="s">
        <v>130</v>
      </c>
      <c r="F25" s="28">
        <f>'Tablo-7'!$G10</f>
        <v>0</v>
      </c>
      <c r="G25">
        <f t="shared" si="0"/>
        <v>0</v>
      </c>
    </row>
    <row r="26" spans="1:7" x14ac:dyDescent="0.3">
      <c r="A26" t="str">
        <f>'Tablo-7'!A$5</f>
        <v>Ödünç Materyal Alan</v>
      </c>
      <c r="B26" t="str">
        <f>'Tablo-7'!B$11</f>
        <v>Gezici Kütüphane</v>
      </c>
      <c r="C26" s="28" t="str">
        <f>'Tablo-7'!C$11</f>
        <v>Kitap</v>
      </c>
      <c r="D26" s="28" t="s">
        <v>127</v>
      </c>
      <c r="E26" t="s">
        <v>129</v>
      </c>
      <c r="F26" s="28">
        <f>'Tablo-7'!$D11</f>
        <v>628</v>
      </c>
      <c r="G26">
        <f t="shared" si="0"/>
        <v>628</v>
      </c>
    </row>
    <row r="27" spans="1:7" x14ac:dyDescent="0.3">
      <c r="A27" t="str">
        <f>'Tablo-7'!A$5</f>
        <v>Ödünç Materyal Alan</v>
      </c>
      <c r="B27" t="str">
        <f>'Tablo-7'!B$11</f>
        <v>Gezici Kütüphane</v>
      </c>
      <c r="C27" s="28" t="str">
        <f>'Tablo-7'!C$11</f>
        <v>Kitap</v>
      </c>
      <c r="D27" s="28" t="s">
        <v>127</v>
      </c>
      <c r="E27" t="s">
        <v>130</v>
      </c>
      <c r="F27" s="28">
        <f>'Tablo-7'!$E11</f>
        <v>1426</v>
      </c>
      <c r="G27">
        <f t="shared" si="0"/>
        <v>1426</v>
      </c>
    </row>
    <row r="28" spans="1:7" x14ac:dyDescent="0.3">
      <c r="A28" t="str">
        <f>'Tablo-7'!A$5</f>
        <v>Ödünç Materyal Alan</v>
      </c>
      <c r="B28" t="str">
        <f>'Tablo-7'!B$11</f>
        <v>Gezici Kütüphane</v>
      </c>
      <c r="C28" s="28" t="str">
        <f>'Tablo-7'!C$11</f>
        <v>Kitap</v>
      </c>
      <c r="D28" s="28" t="s">
        <v>128</v>
      </c>
      <c r="E28" t="s">
        <v>129</v>
      </c>
      <c r="F28" s="28">
        <f>'Tablo-7'!$F11</f>
        <v>148</v>
      </c>
      <c r="G28">
        <f t="shared" si="0"/>
        <v>148</v>
      </c>
    </row>
    <row r="29" spans="1:7" x14ac:dyDescent="0.3">
      <c r="A29" t="str">
        <f>'Tablo-7'!A$5</f>
        <v>Ödünç Materyal Alan</v>
      </c>
      <c r="B29" t="str">
        <f>'Tablo-7'!B$11</f>
        <v>Gezici Kütüphane</v>
      </c>
      <c r="C29" s="28" t="str">
        <f>'Tablo-7'!C$11</f>
        <v>Kitap</v>
      </c>
      <c r="D29" s="28" t="s">
        <v>128</v>
      </c>
      <c r="E29" t="s">
        <v>130</v>
      </c>
      <c r="F29" s="28">
        <f>'Tablo-7'!$G11</f>
        <v>228</v>
      </c>
      <c r="G29">
        <f t="shared" si="0"/>
        <v>228</v>
      </c>
    </row>
    <row r="30" spans="1:7" x14ac:dyDescent="0.3">
      <c r="A30" t="str">
        <f>'Tablo-7'!A$5</f>
        <v>Ödünç Materyal Alan</v>
      </c>
      <c r="B30" t="str">
        <f>'Tablo-7'!B$11</f>
        <v>Gezici Kütüphane</v>
      </c>
      <c r="C30" s="28" t="str">
        <f>'Tablo-7'!C$12</f>
        <v>Kitap Dışı Materyal</v>
      </c>
      <c r="D30" s="28" t="s">
        <v>127</v>
      </c>
      <c r="E30" t="s">
        <v>129</v>
      </c>
      <c r="F30" s="28">
        <f>'Tablo-7'!$D12</f>
        <v>0</v>
      </c>
      <c r="G30">
        <f t="shared" si="0"/>
        <v>0</v>
      </c>
    </row>
    <row r="31" spans="1:7" x14ac:dyDescent="0.3">
      <c r="A31" t="str">
        <f>'Tablo-7'!A$5</f>
        <v>Ödünç Materyal Alan</v>
      </c>
      <c r="B31" t="str">
        <f>'Tablo-7'!B$11</f>
        <v>Gezici Kütüphane</v>
      </c>
      <c r="C31" s="28" t="str">
        <f>'Tablo-7'!C$12</f>
        <v>Kitap Dışı Materyal</v>
      </c>
      <c r="D31" s="28" t="s">
        <v>127</v>
      </c>
      <c r="E31" t="s">
        <v>130</v>
      </c>
      <c r="F31" s="28">
        <f>'Tablo-7'!$E12</f>
        <v>0</v>
      </c>
      <c r="G31">
        <f t="shared" si="0"/>
        <v>0</v>
      </c>
    </row>
    <row r="32" spans="1:7" x14ac:dyDescent="0.3">
      <c r="A32" t="str">
        <f>'Tablo-7'!A$5</f>
        <v>Ödünç Materyal Alan</v>
      </c>
      <c r="B32" t="str">
        <f>'Tablo-7'!B$11</f>
        <v>Gezici Kütüphane</v>
      </c>
      <c r="C32" s="28" t="str">
        <f>'Tablo-7'!C$12</f>
        <v>Kitap Dışı Materyal</v>
      </c>
      <c r="D32" s="28" t="s">
        <v>128</v>
      </c>
      <c r="E32" t="s">
        <v>129</v>
      </c>
      <c r="F32" s="28">
        <f>'Tablo-7'!$F12</f>
        <v>0</v>
      </c>
      <c r="G32">
        <f t="shared" si="0"/>
        <v>0</v>
      </c>
    </row>
    <row r="33" spans="1:7" x14ac:dyDescent="0.3">
      <c r="A33" t="str">
        <f>'Tablo-7'!A$5</f>
        <v>Ödünç Materyal Alan</v>
      </c>
      <c r="B33" t="str">
        <f>'Tablo-7'!B$11</f>
        <v>Gezici Kütüphane</v>
      </c>
      <c r="C33" s="28" t="str">
        <f>'Tablo-7'!C$12</f>
        <v>Kitap Dışı Materyal</v>
      </c>
      <c r="D33" s="28" t="s">
        <v>128</v>
      </c>
      <c r="E33" t="s">
        <v>130</v>
      </c>
      <c r="F33" s="28">
        <f>'Tablo-7'!$G12</f>
        <v>0</v>
      </c>
      <c r="G33">
        <f t="shared" si="0"/>
        <v>0</v>
      </c>
    </row>
    <row r="34" spans="1:7" x14ac:dyDescent="0.3">
      <c r="A34" t="str">
        <f>'Tablo-7'!A$5</f>
        <v>Ödünç Materyal Alan</v>
      </c>
      <c r="B34" t="str">
        <f>'Tablo-7'!B$11</f>
        <v>Gezici Kütüphane</v>
      </c>
      <c r="C34" s="28" t="str">
        <f>'Tablo-7'!C$13</f>
        <v>Süreli Yayın</v>
      </c>
      <c r="D34" s="28" t="s">
        <v>127</v>
      </c>
      <c r="E34" t="s">
        <v>129</v>
      </c>
      <c r="F34" s="28">
        <f>'Tablo-7'!$D13</f>
        <v>0</v>
      </c>
      <c r="G34">
        <f t="shared" si="0"/>
        <v>0</v>
      </c>
    </row>
    <row r="35" spans="1:7" x14ac:dyDescent="0.3">
      <c r="A35" t="str">
        <f>'Tablo-7'!A$5</f>
        <v>Ödünç Materyal Alan</v>
      </c>
      <c r="B35" t="str">
        <f>'Tablo-7'!B$11</f>
        <v>Gezici Kütüphane</v>
      </c>
      <c r="C35" s="28" t="str">
        <f>'Tablo-7'!C$13</f>
        <v>Süreli Yayın</v>
      </c>
      <c r="D35" s="28" t="s">
        <v>127</v>
      </c>
      <c r="E35" t="s">
        <v>130</v>
      </c>
      <c r="F35" s="28">
        <f>'Tablo-7'!$E13</f>
        <v>0</v>
      </c>
      <c r="G35">
        <f t="shared" si="0"/>
        <v>0</v>
      </c>
    </row>
    <row r="36" spans="1:7" x14ac:dyDescent="0.3">
      <c r="A36" t="str">
        <f>'Tablo-7'!A$5</f>
        <v>Ödünç Materyal Alan</v>
      </c>
      <c r="B36" t="str">
        <f>'Tablo-7'!B$11</f>
        <v>Gezici Kütüphane</v>
      </c>
      <c r="C36" s="28" t="str">
        <f>'Tablo-7'!C$13</f>
        <v>Süreli Yayın</v>
      </c>
      <c r="D36" s="28" t="s">
        <v>128</v>
      </c>
      <c r="E36" t="s">
        <v>129</v>
      </c>
      <c r="F36" s="28">
        <f>'Tablo-7'!$F13</f>
        <v>0</v>
      </c>
      <c r="G36">
        <f t="shared" si="0"/>
        <v>0</v>
      </c>
    </row>
    <row r="37" spans="1:7" x14ac:dyDescent="0.3">
      <c r="A37" t="str">
        <f>'Tablo-7'!A$5</f>
        <v>Ödünç Materyal Alan</v>
      </c>
      <c r="B37" t="str">
        <f>'Tablo-7'!B$11</f>
        <v>Gezici Kütüphane</v>
      </c>
      <c r="C37" s="28" t="str">
        <f>'Tablo-7'!C$13</f>
        <v>Süreli Yayın</v>
      </c>
      <c r="D37" s="28" t="s">
        <v>128</v>
      </c>
      <c r="E37" t="s">
        <v>130</v>
      </c>
      <c r="F37" s="28">
        <f>'Tablo-7'!$G13</f>
        <v>0</v>
      </c>
      <c r="G37">
        <f t="shared" si="0"/>
        <v>0</v>
      </c>
    </row>
    <row r="38" spans="1:7" x14ac:dyDescent="0.3">
      <c r="A38" t="str">
        <f>'Tablo-7'!A$14</f>
        <v>Kütüphane Materyalinden Yararlanan</v>
      </c>
      <c r="B38" t="str">
        <f>'Tablo-7'!B$14</f>
        <v>Kütüphane İçinde</v>
      </c>
      <c r="C38" s="28" t="str">
        <f>'Tablo-7'!C$14</f>
        <v>Kitap</v>
      </c>
      <c r="D38" s="28" t="s">
        <v>127</v>
      </c>
      <c r="E38" t="s">
        <v>129</v>
      </c>
      <c r="F38" s="28">
        <f>'Tablo-7'!$D14</f>
        <v>8499</v>
      </c>
      <c r="G38">
        <f t="shared" si="0"/>
        <v>8499</v>
      </c>
    </row>
    <row r="39" spans="1:7" x14ac:dyDescent="0.3">
      <c r="A39" t="str">
        <f>'Tablo-7'!A$14</f>
        <v>Kütüphane Materyalinden Yararlanan</v>
      </c>
      <c r="B39" t="str">
        <f>'Tablo-7'!B$14</f>
        <v>Kütüphane İçinde</v>
      </c>
      <c r="C39" s="28" t="str">
        <f>'Tablo-7'!C$14</f>
        <v>Kitap</v>
      </c>
      <c r="D39" s="28" t="s">
        <v>127</v>
      </c>
      <c r="E39" t="s">
        <v>130</v>
      </c>
      <c r="F39" s="28">
        <f>'Tablo-7'!$E14</f>
        <v>12977</v>
      </c>
      <c r="G39">
        <f t="shared" si="0"/>
        <v>12977</v>
      </c>
    </row>
    <row r="40" spans="1:7" x14ac:dyDescent="0.3">
      <c r="A40" t="str">
        <f>'Tablo-7'!A$14</f>
        <v>Kütüphane Materyalinden Yararlanan</v>
      </c>
      <c r="B40" t="str">
        <f>'Tablo-7'!B$14</f>
        <v>Kütüphane İçinde</v>
      </c>
      <c r="C40" s="28" t="str">
        <f>'Tablo-7'!C$14</f>
        <v>Kitap</v>
      </c>
      <c r="D40" s="28" t="s">
        <v>128</v>
      </c>
      <c r="E40" t="s">
        <v>129</v>
      </c>
      <c r="F40" s="28">
        <f>'Tablo-7'!$F14</f>
        <v>23181</v>
      </c>
      <c r="G40">
        <f t="shared" si="0"/>
        <v>23181</v>
      </c>
    </row>
    <row r="41" spans="1:7" x14ac:dyDescent="0.3">
      <c r="A41" t="str">
        <f>'Tablo-7'!A$14</f>
        <v>Kütüphane Materyalinden Yararlanan</v>
      </c>
      <c r="B41" t="str">
        <f>'Tablo-7'!B$14</f>
        <v>Kütüphane İçinde</v>
      </c>
      <c r="C41" s="28" t="str">
        <f>'Tablo-7'!C$14</f>
        <v>Kitap</v>
      </c>
      <c r="D41" s="28" t="s">
        <v>128</v>
      </c>
      <c r="E41" t="s">
        <v>130</v>
      </c>
      <c r="F41" s="28">
        <f>'Tablo-7'!$G14</f>
        <v>21208</v>
      </c>
      <c r="G41">
        <f t="shared" si="0"/>
        <v>21208</v>
      </c>
    </row>
    <row r="42" spans="1:7" x14ac:dyDescent="0.3">
      <c r="A42" t="str">
        <f>'Tablo-7'!A$14</f>
        <v>Kütüphane Materyalinden Yararlanan</v>
      </c>
      <c r="B42" t="str">
        <f>'Tablo-7'!B$14</f>
        <v>Kütüphane İçinde</v>
      </c>
      <c r="C42" s="28" t="str">
        <f>'Tablo-7'!C$15</f>
        <v>Kitap Dışı Materyal</v>
      </c>
      <c r="D42" s="28" t="s">
        <v>127</v>
      </c>
      <c r="E42" t="s">
        <v>129</v>
      </c>
      <c r="F42" s="28">
        <f>'Tablo-7'!$D15</f>
        <v>0</v>
      </c>
      <c r="G42">
        <f t="shared" si="0"/>
        <v>0</v>
      </c>
    </row>
    <row r="43" spans="1:7" x14ac:dyDescent="0.3">
      <c r="A43" t="str">
        <f>'Tablo-7'!A$14</f>
        <v>Kütüphane Materyalinden Yararlanan</v>
      </c>
      <c r="B43" t="str">
        <f>'Tablo-7'!B$14</f>
        <v>Kütüphane İçinde</v>
      </c>
      <c r="C43" s="28" t="str">
        <f>'Tablo-7'!C$15</f>
        <v>Kitap Dışı Materyal</v>
      </c>
      <c r="D43" s="28" t="s">
        <v>127</v>
      </c>
      <c r="E43" t="s">
        <v>130</v>
      </c>
      <c r="F43" s="28">
        <f>'Tablo-7'!$E15</f>
        <v>0</v>
      </c>
      <c r="G43">
        <f t="shared" si="0"/>
        <v>0</v>
      </c>
    </row>
    <row r="44" spans="1:7" x14ac:dyDescent="0.3">
      <c r="A44" t="str">
        <f>'Tablo-7'!A$14</f>
        <v>Kütüphane Materyalinden Yararlanan</v>
      </c>
      <c r="B44" t="str">
        <f>'Tablo-7'!B$14</f>
        <v>Kütüphane İçinde</v>
      </c>
      <c r="C44" s="28" t="str">
        <f>'Tablo-7'!C$15</f>
        <v>Kitap Dışı Materyal</v>
      </c>
      <c r="D44" s="28" t="s">
        <v>128</v>
      </c>
      <c r="E44" t="s">
        <v>129</v>
      </c>
      <c r="F44" s="28">
        <f>'Tablo-7'!$F15</f>
        <v>0</v>
      </c>
      <c r="G44">
        <f t="shared" si="0"/>
        <v>0</v>
      </c>
    </row>
    <row r="45" spans="1:7" x14ac:dyDescent="0.3">
      <c r="A45" t="str">
        <f>'Tablo-7'!A$14</f>
        <v>Kütüphane Materyalinden Yararlanan</v>
      </c>
      <c r="B45" t="str">
        <f>'Tablo-7'!B$14</f>
        <v>Kütüphane İçinde</v>
      </c>
      <c r="C45" s="28" t="str">
        <f>'Tablo-7'!C$15</f>
        <v>Kitap Dışı Materyal</v>
      </c>
      <c r="D45" s="28" t="s">
        <v>128</v>
      </c>
      <c r="E45" t="s">
        <v>130</v>
      </c>
      <c r="F45" s="28">
        <f>'Tablo-7'!$G15</f>
        <v>0</v>
      </c>
      <c r="G45">
        <f t="shared" ref="G45:G86" si="1">F45*1</f>
        <v>0</v>
      </c>
    </row>
    <row r="46" spans="1:7" x14ac:dyDescent="0.3">
      <c r="A46" t="str">
        <f>'Tablo-7'!A$14</f>
        <v>Kütüphane Materyalinden Yararlanan</v>
      </c>
      <c r="B46" t="str">
        <f>'Tablo-7'!B$14</f>
        <v>Kütüphane İçinde</v>
      </c>
      <c r="C46" s="28" t="str">
        <f>'Tablo-7'!C$16</f>
        <v>Süreli Yayın</v>
      </c>
      <c r="D46" s="28" t="s">
        <v>127</v>
      </c>
      <c r="E46" t="s">
        <v>129</v>
      </c>
      <c r="F46" s="28">
        <f>'Tablo-7'!$D16</f>
        <v>6688</v>
      </c>
      <c r="G46">
        <f t="shared" si="1"/>
        <v>6688</v>
      </c>
    </row>
    <row r="47" spans="1:7" x14ac:dyDescent="0.3">
      <c r="A47" t="str">
        <f>'Tablo-7'!A$14</f>
        <v>Kütüphane Materyalinden Yararlanan</v>
      </c>
      <c r="B47" t="str">
        <f>'Tablo-7'!B$14</f>
        <v>Kütüphane İçinde</v>
      </c>
      <c r="C47" s="28" t="str">
        <f>'Tablo-7'!C$16</f>
        <v>Süreli Yayın</v>
      </c>
      <c r="D47" s="28" t="s">
        <v>127</v>
      </c>
      <c r="E47" t="s">
        <v>130</v>
      </c>
      <c r="F47" s="28">
        <f>'Tablo-7'!$E16</f>
        <v>7336</v>
      </c>
      <c r="G47">
        <f t="shared" si="1"/>
        <v>7336</v>
      </c>
    </row>
    <row r="48" spans="1:7" x14ac:dyDescent="0.3">
      <c r="A48" t="str">
        <f>'Tablo-7'!A$14</f>
        <v>Kütüphane Materyalinden Yararlanan</v>
      </c>
      <c r="B48" t="str">
        <f>'Tablo-7'!B$14</f>
        <v>Kütüphane İçinde</v>
      </c>
      <c r="C48" s="28" t="str">
        <f>'Tablo-7'!C$16</f>
        <v>Süreli Yayın</v>
      </c>
      <c r="D48" s="28" t="s">
        <v>128</v>
      </c>
      <c r="E48" t="s">
        <v>129</v>
      </c>
      <c r="F48" s="28">
        <f>'Tablo-7'!$F16</f>
        <v>17070</v>
      </c>
      <c r="G48">
        <f t="shared" si="1"/>
        <v>17070</v>
      </c>
    </row>
    <row r="49" spans="1:7" x14ac:dyDescent="0.3">
      <c r="A49" t="str">
        <f>'Tablo-7'!A$14</f>
        <v>Kütüphane Materyalinden Yararlanan</v>
      </c>
      <c r="B49" t="str">
        <f>'Tablo-7'!B$14</f>
        <v>Kütüphane İçinde</v>
      </c>
      <c r="C49" s="28" t="str">
        <f>'Tablo-7'!C$16</f>
        <v>Süreli Yayın</v>
      </c>
      <c r="D49" s="28" t="s">
        <v>128</v>
      </c>
      <c r="E49" t="s">
        <v>130</v>
      </c>
      <c r="F49" s="28">
        <f>'Tablo-7'!$G16</f>
        <v>16589</v>
      </c>
      <c r="G49">
        <f t="shared" si="1"/>
        <v>16589</v>
      </c>
    </row>
    <row r="50" spans="1:7" x14ac:dyDescent="0.3">
      <c r="A50" t="str">
        <f>'Tablo-7'!A$14</f>
        <v>Kütüphane Materyalinden Yararlanan</v>
      </c>
      <c r="B50" t="str">
        <f>'Tablo-7'!B$14</f>
        <v>Kütüphane İçinde</v>
      </c>
      <c r="C50" s="28" t="str">
        <f>'Tablo-7'!C$17</f>
        <v>Bilgisayar-İnternet</v>
      </c>
      <c r="D50" s="28" t="s">
        <v>127</v>
      </c>
      <c r="E50" t="s">
        <v>129</v>
      </c>
      <c r="F50" s="28">
        <f>'Tablo-7'!$D17</f>
        <v>6905</v>
      </c>
      <c r="G50">
        <f t="shared" si="1"/>
        <v>6905</v>
      </c>
    </row>
    <row r="51" spans="1:7" x14ac:dyDescent="0.3">
      <c r="A51" t="str">
        <f>'Tablo-7'!A$14</f>
        <v>Kütüphane Materyalinden Yararlanan</v>
      </c>
      <c r="B51" t="str">
        <f>'Tablo-7'!B$14</f>
        <v>Kütüphane İçinde</v>
      </c>
      <c r="C51" s="28" t="str">
        <f>'Tablo-7'!C$17</f>
        <v>Bilgisayar-İnternet</v>
      </c>
      <c r="D51" s="28" t="s">
        <v>127</v>
      </c>
      <c r="E51" t="s">
        <v>130</v>
      </c>
      <c r="F51" s="28">
        <f>'Tablo-7'!$E17</f>
        <v>7041</v>
      </c>
      <c r="G51">
        <f t="shared" si="1"/>
        <v>7041</v>
      </c>
    </row>
    <row r="52" spans="1:7" x14ac:dyDescent="0.3">
      <c r="A52" t="str">
        <f>'Tablo-7'!A$14</f>
        <v>Kütüphane Materyalinden Yararlanan</v>
      </c>
      <c r="B52" t="str">
        <f>'Tablo-7'!B$14</f>
        <v>Kütüphane İçinde</v>
      </c>
      <c r="C52" s="28" t="str">
        <f>'Tablo-7'!C$17</f>
        <v>Bilgisayar-İnternet</v>
      </c>
      <c r="D52" s="28" t="s">
        <v>128</v>
      </c>
      <c r="E52" t="s">
        <v>129</v>
      </c>
      <c r="F52" s="28">
        <f>'Tablo-7'!$F17</f>
        <v>14678</v>
      </c>
      <c r="G52">
        <f t="shared" si="1"/>
        <v>14678</v>
      </c>
    </row>
    <row r="53" spans="1:7" x14ac:dyDescent="0.3">
      <c r="A53" t="str">
        <f>'Tablo-7'!A$14</f>
        <v>Kütüphane Materyalinden Yararlanan</v>
      </c>
      <c r="B53" t="str">
        <f>'Tablo-7'!B$14</f>
        <v>Kütüphane İçinde</v>
      </c>
      <c r="C53" s="28" t="str">
        <f>'Tablo-7'!C$17</f>
        <v>Bilgisayar-İnternet</v>
      </c>
      <c r="D53" s="28" t="s">
        <v>128</v>
      </c>
      <c r="E53" t="s">
        <v>130</v>
      </c>
      <c r="F53" s="28">
        <f>'Tablo-7'!$G17</f>
        <v>13960</v>
      </c>
      <c r="G53">
        <f t="shared" si="1"/>
        <v>13960</v>
      </c>
    </row>
    <row r="54" spans="1:7" x14ac:dyDescent="0.3">
      <c r="A54" t="str">
        <f>'Tablo-7'!A$14</f>
        <v>Kütüphane Materyalinden Yararlanan</v>
      </c>
      <c r="B54" t="str">
        <f>'Tablo-7'!B$18</f>
        <v>Görme Engelli Bölümünden</v>
      </c>
      <c r="C54" s="28" t="str">
        <f>'Tablo-7'!C$18</f>
        <v>Kitap</v>
      </c>
      <c r="D54" s="28" t="s">
        <v>127</v>
      </c>
      <c r="E54" t="s">
        <v>129</v>
      </c>
      <c r="F54" s="28">
        <f>'Tablo-7'!$D18</f>
        <v>0</v>
      </c>
      <c r="G54">
        <f t="shared" si="1"/>
        <v>0</v>
      </c>
    </row>
    <row r="55" spans="1:7" x14ac:dyDescent="0.3">
      <c r="A55" t="str">
        <f>'Tablo-7'!A$14</f>
        <v>Kütüphane Materyalinden Yararlanan</v>
      </c>
      <c r="B55" t="str">
        <f>'Tablo-7'!B$18</f>
        <v>Görme Engelli Bölümünden</v>
      </c>
      <c r="C55" s="28" t="str">
        <f>'Tablo-7'!C$18</f>
        <v>Kitap</v>
      </c>
      <c r="D55" s="28" t="s">
        <v>127</v>
      </c>
      <c r="E55" t="s">
        <v>130</v>
      </c>
      <c r="F55" s="28">
        <f>'Tablo-7'!$E18</f>
        <v>0</v>
      </c>
      <c r="G55">
        <f t="shared" si="1"/>
        <v>0</v>
      </c>
    </row>
    <row r="56" spans="1:7" x14ac:dyDescent="0.3">
      <c r="A56" t="str">
        <f>'Tablo-7'!A$14</f>
        <v>Kütüphane Materyalinden Yararlanan</v>
      </c>
      <c r="B56" t="str">
        <f>'Tablo-7'!B$18</f>
        <v>Görme Engelli Bölümünden</v>
      </c>
      <c r="C56" s="28" t="str">
        <f>'Tablo-7'!C$18</f>
        <v>Kitap</v>
      </c>
      <c r="D56" s="28" t="s">
        <v>128</v>
      </c>
      <c r="E56" t="s">
        <v>129</v>
      </c>
      <c r="F56" s="28">
        <f>'Tablo-7'!$F18</f>
        <v>0</v>
      </c>
      <c r="G56">
        <f t="shared" si="1"/>
        <v>0</v>
      </c>
    </row>
    <row r="57" spans="1:7" x14ac:dyDescent="0.3">
      <c r="A57" t="str">
        <f>'Tablo-7'!A$14</f>
        <v>Kütüphane Materyalinden Yararlanan</v>
      </c>
      <c r="B57" t="str">
        <f>'Tablo-7'!B$18</f>
        <v>Görme Engelli Bölümünden</v>
      </c>
      <c r="C57" s="28" t="str">
        <f>'Tablo-7'!C$18</f>
        <v>Kitap</v>
      </c>
      <c r="D57" s="28" t="s">
        <v>128</v>
      </c>
      <c r="E57" t="s">
        <v>130</v>
      </c>
      <c r="F57" s="28">
        <f>'Tablo-7'!$G18</f>
        <v>0</v>
      </c>
      <c r="G57">
        <f t="shared" si="1"/>
        <v>0</v>
      </c>
    </row>
    <row r="58" spans="1:7" x14ac:dyDescent="0.3">
      <c r="A58" t="str">
        <f>'Tablo-7'!A$14</f>
        <v>Kütüphane Materyalinden Yararlanan</v>
      </c>
      <c r="B58" t="str">
        <f>'Tablo-7'!B$18</f>
        <v>Görme Engelli Bölümünden</v>
      </c>
      <c r="C58" s="28" t="str">
        <f>'Tablo-7'!C$19</f>
        <v>Kitap Dışı Materyal</v>
      </c>
      <c r="D58" s="28" t="s">
        <v>127</v>
      </c>
      <c r="E58" t="s">
        <v>129</v>
      </c>
      <c r="F58" s="28">
        <f>'Tablo-7'!$D19</f>
        <v>0</v>
      </c>
      <c r="G58">
        <f t="shared" si="1"/>
        <v>0</v>
      </c>
    </row>
    <row r="59" spans="1:7" x14ac:dyDescent="0.3">
      <c r="A59" t="str">
        <f>'Tablo-7'!A$14</f>
        <v>Kütüphane Materyalinden Yararlanan</v>
      </c>
      <c r="B59" t="str">
        <f>'Tablo-7'!B$18</f>
        <v>Görme Engelli Bölümünden</v>
      </c>
      <c r="C59" s="28" t="str">
        <f>'Tablo-7'!C$19</f>
        <v>Kitap Dışı Materyal</v>
      </c>
      <c r="D59" s="28" t="s">
        <v>127</v>
      </c>
      <c r="E59" t="s">
        <v>130</v>
      </c>
      <c r="F59" s="28">
        <f>'Tablo-7'!$E19</f>
        <v>0</v>
      </c>
      <c r="G59">
        <f t="shared" si="1"/>
        <v>0</v>
      </c>
    </row>
    <row r="60" spans="1:7" x14ac:dyDescent="0.3">
      <c r="A60" t="str">
        <f>'Tablo-7'!A$14</f>
        <v>Kütüphane Materyalinden Yararlanan</v>
      </c>
      <c r="B60" t="str">
        <f>'Tablo-7'!B$18</f>
        <v>Görme Engelli Bölümünden</v>
      </c>
      <c r="C60" s="28" t="str">
        <f>'Tablo-7'!C$19</f>
        <v>Kitap Dışı Materyal</v>
      </c>
      <c r="D60" s="28" t="s">
        <v>128</v>
      </c>
      <c r="E60" t="s">
        <v>129</v>
      </c>
      <c r="F60" s="28">
        <f>'Tablo-7'!$F19</f>
        <v>0</v>
      </c>
      <c r="G60">
        <f t="shared" si="1"/>
        <v>0</v>
      </c>
    </row>
    <row r="61" spans="1:7" x14ac:dyDescent="0.3">
      <c r="A61" t="str">
        <f>'Tablo-7'!A$14</f>
        <v>Kütüphane Materyalinden Yararlanan</v>
      </c>
      <c r="B61" t="str">
        <f>'Tablo-7'!B$18</f>
        <v>Görme Engelli Bölümünden</v>
      </c>
      <c r="C61" s="28" t="str">
        <f>'Tablo-7'!C$19</f>
        <v>Kitap Dışı Materyal</v>
      </c>
      <c r="D61" s="28" t="s">
        <v>128</v>
      </c>
      <c r="E61" t="s">
        <v>130</v>
      </c>
      <c r="F61" s="28">
        <f>'Tablo-7'!$G19</f>
        <v>0</v>
      </c>
      <c r="G61">
        <f t="shared" si="1"/>
        <v>0</v>
      </c>
    </row>
    <row r="62" spans="1:7" x14ac:dyDescent="0.3">
      <c r="A62" t="str">
        <f>'Tablo-7'!A$14</f>
        <v>Kütüphane Materyalinden Yararlanan</v>
      </c>
      <c r="B62" t="str">
        <f>'Tablo-7'!B$18</f>
        <v>Görme Engelli Bölümünden</v>
      </c>
      <c r="C62" s="28" t="str">
        <f>'Tablo-7'!C$20</f>
        <v>Süreli Yayın</v>
      </c>
      <c r="D62" s="28" t="s">
        <v>127</v>
      </c>
      <c r="E62" t="s">
        <v>129</v>
      </c>
      <c r="F62" s="28">
        <f>'Tablo-7'!$D20</f>
        <v>0</v>
      </c>
      <c r="G62">
        <f t="shared" si="1"/>
        <v>0</v>
      </c>
    </row>
    <row r="63" spans="1:7" x14ac:dyDescent="0.3">
      <c r="A63" t="str">
        <f>'Tablo-7'!A$14</f>
        <v>Kütüphane Materyalinden Yararlanan</v>
      </c>
      <c r="B63" t="str">
        <f>'Tablo-7'!B$18</f>
        <v>Görme Engelli Bölümünden</v>
      </c>
      <c r="C63" s="28" t="str">
        <f>'Tablo-7'!C$20</f>
        <v>Süreli Yayın</v>
      </c>
      <c r="D63" s="28" t="s">
        <v>127</v>
      </c>
      <c r="E63" t="s">
        <v>130</v>
      </c>
      <c r="F63" s="28">
        <f>'Tablo-7'!$E20</f>
        <v>0</v>
      </c>
      <c r="G63">
        <f t="shared" si="1"/>
        <v>0</v>
      </c>
    </row>
    <row r="64" spans="1:7" x14ac:dyDescent="0.3">
      <c r="A64" t="str">
        <f>'Tablo-7'!A$14</f>
        <v>Kütüphane Materyalinden Yararlanan</v>
      </c>
      <c r="B64" t="str">
        <f>'Tablo-7'!B$18</f>
        <v>Görme Engelli Bölümünden</v>
      </c>
      <c r="C64" s="28" t="str">
        <f>'Tablo-7'!C$20</f>
        <v>Süreli Yayın</v>
      </c>
      <c r="D64" s="28" t="s">
        <v>128</v>
      </c>
      <c r="E64" t="s">
        <v>129</v>
      </c>
      <c r="F64" s="28">
        <f>'Tablo-7'!$F20</f>
        <v>0</v>
      </c>
      <c r="G64">
        <f t="shared" si="1"/>
        <v>0</v>
      </c>
    </row>
    <row r="65" spans="1:7" x14ac:dyDescent="0.3">
      <c r="A65" t="str">
        <f>'Tablo-7'!A$14</f>
        <v>Kütüphane Materyalinden Yararlanan</v>
      </c>
      <c r="B65" t="str">
        <f>'Tablo-7'!B$18</f>
        <v>Görme Engelli Bölümünden</v>
      </c>
      <c r="C65" s="28" t="str">
        <f>'Tablo-7'!C$20</f>
        <v>Süreli Yayın</v>
      </c>
      <c r="D65" s="28" t="s">
        <v>128</v>
      </c>
      <c r="E65" t="s">
        <v>130</v>
      </c>
      <c r="F65" s="28">
        <f>'Tablo-7'!$G20</f>
        <v>0</v>
      </c>
      <c r="G65">
        <f t="shared" si="1"/>
        <v>0</v>
      </c>
    </row>
    <row r="66" spans="1:7" x14ac:dyDescent="0.3">
      <c r="A66" t="str">
        <f>'Tablo-7'!A$14</f>
        <v>Kütüphane Materyalinden Yararlanan</v>
      </c>
      <c r="B66" t="str">
        <f>'Tablo-7'!B$18</f>
        <v>Görme Engelli Bölümünden</v>
      </c>
      <c r="C66" s="28" t="str">
        <f>'Tablo-7'!C$21</f>
        <v>Bilgisayar-İnternet</v>
      </c>
      <c r="D66" s="28" t="s">
        <v>127</v>
      </c>
      <c r="E66" t="s">
        <v>129</v>
      </c>
      <c r="F66" s="28">
        <f>'Tablo-7'!$D21</f>
        <v>4</v>
      </c>
      <c r="G66">
        <f t="shared" si="1"/>
        <v>4</v>
      </c>
    </row>
    <row r="67" spans="1:7" x14ac:dyDescent="0.3">
      <c r="A67" t="str">
        <f>'Tablo-7'!A$14</f>
        <v>Kütüphane Materyalinden Yararlanan</v>
      </c>
      <c r="B67" t="str">
        <f>'Tablo-7'!B$18</f>
        <v>Görme Engelli Bölümünden</v>
      </c>
      <c r="C67" s="28" t="str">
        <f>'Tablo-7'!C$21</f>
        <v>Bilgisayar-İnternet</v>
      </c>
      <c r="D67" s="28" t="s">
        <v>127</v>
      </c>
      <c r="E67" t="s">
        <v>130</v>
      </c>
      <c r="F67" s="28">
        <f>'Tablo-7'!$E21</f>
        <v>7</v>
      </c>
      <c r="G67">
        <f t="shared" si="1"/>
        <v>7</v>
      </c>
    </row>
    <row r="68" spans="1:7" x14ac:dyDescent="0.3">
      <c r="A68" t="str">
        <f>'Tablo-7'!A$14</f>
        <v>Kütüphane Materyalinden Yararlanan</v>
      </c>
      <c r="B68" t="str">
        <f>'Tablo-7'!B$18</f>
        <v>Görme Engelli Bölümünden</v>
      </c>
      <c r="C68" s="28" t="str">
        <f>'Tablo-7'!C$21</f>
        <v>Bilgisayar-İnternet</v>
      </c>
      <c r="D68" s="28" t="s">
        <v>128</v>
      </c>
      <c r="E68" t="s">
        <v>129</v>
      </c>
      <c r="F68" s="28">
        <f>'Tablo-7'!$F21</f>
        <v>17</v>
      </c>
      <c r="G68">
        <f t="shared" si="1"/>
        <v>17</v>
      </c>
    </row>
    <row r="69" spans="1:7" x14ac:dyDescent="0.3">
      <c r="A69" t="str">
        <f>'Tablo-7'!A$14</f>
        <v>Kütüphane Materyalinden Yararlanan</v>
      </c>
      <c r="B69" t="str">
        <f>'Tablo-7'!B$18</f>
        <v>Görme Engelli Bölümünden</v>
      </c>
      <c r="C69" s="28" t="str">
        <f>'Tablo-7'!C$21</f>
        <v>Bilgisayar-İnternet</v>
      </c>
      <c r="D69" s="28" t="s">
        <v>128</v>
      </c>
      <c r="E69" t="s">
        <v>130</v>
      </c>
      <c r="F69" s="28">
        <f>'Tablo-7'!$G21</f>
        <v>29</v>
      </c>
      <c r="G69">
        <f t="shared" si="1"/>
        <v>29</v>
      </c>
    </row>
    <row r="70" spans="1:7" x14ac:dyDescent="0.3">
      <c r="A70" t="str">
        <f>'Tablo-7'!A$14</f>
        <v>Kütüphane Materyalinden Yararlanan</v>
      </c>
      <c r="B70" t="str">
        <f>'Tablo-7'!B$22</f>
        <v>Gezici Kütüphane</v>
      </c>
      <c r="C70" s="28" t="str">
        <f>'Tablo-7'!C$22</f>
        <v>Kitap</v>
      </c>
      <c r="D70" s="28" t="s">
        <v>127</v>
      </c>
      <c r="E70" t="s">
        <v>129</v>
      </c>
      <c r="F70" s="28">
        <f>'Tablo-7'!$D22</f>
        <v>0</v>
      </c>
      <c r="G70">
        <f t="shared" si="1"/>
        <v>0</v>
      </c>
    </row>
    <row r="71" spans="1:7" x14ac:dyDescent="0.3">
      <c r="A71" t="str">
        <f>'Tablo-7'!A$14</f>
        <v>Kütüphane Materyalinden Yararlanan</v>
      </c>
      <c r="B71" t="str">
        <f>'Tablo-7'!B$22</f>
        <v>Gezici Kütüphane</v>
      </c>
      <c r="C71" s="28" t="str">
        <f>'Tablo-7'!C$22</f>
        <v>Kitap</v>
      </c>
      <c r="D71" s="28" t="s">
        <v>127</v>
      </c>
      <c r="E71" t="s">
        <v>130</v>
      </c>
      <c r="F71" s="28">
        <f>'Tablo-7'!$E22</f>
        <v>0</v>
      </c>
      <c r="G71">
        <f t="shared" si="1"/>
        <v>0</v>
      </c>
    </row>
    <row r="72" spans="1:7" x14ac:dyDescent="0.3">
      <c r="A72" t="str">
        <f>'Tablo-7'!A$14</f>
        <v>Kütüphane Materyalinden Yararlanan</v>
      </c>
      <c r="B72" t="str">
        <f>'Tablo-7'!B$22</f>
        <v>Gezici Kütüphane</v>
      </c>
      <c r="C72" s="28" t="str">
        <f>'Tablo-7'!C$22</f>
        <v>Kitap</v>
      </c>
      <c r="D72" s="28" t="s">
        <v>128</v>
      </c>
      <c r="E72" t="s">
        <v>129</v>
      </c>
      <c r="F72" s="28">
        <f>'Tablo-7'!$F22</f>
        <v>0</v>
      </c>
      <c r="G72">
        <f t="shared" si="1"/>
        <v>0</v>
      </c>
    </row>
    <row r="73" spans="1:7" x14ac:dyDescent="0.3">
      <c r="A73" t="str">
        <f>'Tablo-7'!A$14</f>
        <v>Kütüphane Materyalinden Yararlanan</v>
      </c>
      <c r="B73" t="str">
        <f>'Tablo-7'!B$22</f>
        <v>Gezici Kütüphane</v>
      </c>
      <c r="C73" s="28" t="str">
        <f>'Tablo-7'!C$22</f>
        <v>Kitap</v>
      </c>
      <c r="D73" s="28" t="s">
        <v>128</v>
      </c>
      <c r="E73" t="s">
        <v>130</v>
      </c>
      <c r="F73" s="28">
        <f>'Tablo-7'!$G22</f>
        <v>0</v>
      </c>
      <c r="G73">
        <f t="shared" si="1"/>
        <v>0</v>
      </c>
    </row>
    <row r="74" spans="1:7" x14ac:dyDescent="0.3">
      <c r="A74" t="str">
        <f>'Tablo-7'!A$14</f>
        <v>Kütüphane Materyalinden Yararlanan</v>
      </c>
      <c r="B74" t="str">
        <f>'Tablo-7'!B$22</f>
        <v>Gezici Kütüphane</v>
      </c>
      <c r="C74" s="28" t="str">
        <f>'Tablo-7'!C$23</f>
        <v>Kitap Dışı Materyal</v>
      </c>
      <c r="D74" s="28" t="s">
        <v>127</v>
      </c>
      <c r="E74" t="s">
        <v>129</v>
      </c>
      <c r="F74" s="28">
        <f>'Tablo-7'!$D23</f>
        <v>0</v>
      </c>
      <c r="G74">
        <f t="shared" si="1"/>
        <v>0</v>
      </c>
    </row>
    <row r="75" spans="1:7" x14ac:dyDescent="0.3">
      <c r="A75" t="str">
        <f>'Tablo-7'!A$14</f>
        <v>Kütüphane Materyalinden Yararlanan</v>
      </c>
      <c r="B75" t="str">
        <f>'Tablo-7'!B$22</f>
        <v>Gezici Kütüphane</v>
      </c>
      <c r="C75" s="28" t="str">
        <f>'Tablo-7'!C$23</f>
        <v>Kitap Dışı Materyal</v>
      </c>
      <c r="D75" s="28" t="s">
        <v>127</v>
      </c>
      <c r="E75" t="s">
        <v>130</v>
      </c>
      <c r="F75" s="28">
        <f>'Tablo-7'!$E23</f>
        <v>0</v>
      </c>
      <c r="G75">
        <f t="shared" si="1"/>
        <v>0</v>
      </c>
    </row>
    <row r="76" spans="1:7" x14ac:dyDescent="0.3">
      <c r="A76" t="str">
        <f>'Tablo-7'!A$14</f>
        <v>Kütüphane Materyalinden Yararlanan</v>
      </c>
      <c r="B76" t="str">
        <f>'Tablo-7'!B$22</f>
        <v>Gezici Kütüphane</v>
      </c>
      <c r="C76" s="28" t="str">
        <f>'Tablo-7'!C$23</f>
        <v>Kitap Dışı Materyal</v>
      </c>
      <c r="D76" s="28" t="s">
        <v>128</v>
      </c>
      <c r="E76" t="s">
        <v>129</v>
      </c>
      <c r="F76" s="28">
        <f>'Tablo-7'!$F23</f>
        <v>0</v>
      </c>
      <c r="G76">
        <f t="shared" si="1"/>
        <v>0</v>
      </c>
    </row>
    <row r="77" spans="1:7" x14ac:dyDescent="0.3">
      <c r="A77" t="str">
        <f>'Tablo-7'!A$14</f>
        <v>Kütüphane Materyalinden Yararlanan</v>
      </c>
      <c r="B77" t="str">
        <f>'Tablo-7'!B$22</f>
        <v>Gezici Kütüphane</v>
      </c>
      <c r="C77" s="28" t="str">
        <f>'Tablo-7'!C$23</f>
        <v>Kitap Dışı Materyal</v>
      </c>
      <c r="D77" s="28" t="s">
        <v>128</v>
      </c>
      <c r="E77" t="s">
        <v>130</v>
      </c>
      <c r="F77" s="28">
        <f>'Tablo-7'!$G23</f>
        <v>0</v>
      </c>
      <c r="G77">
        <f t="shared" si="1"/>
        <v>0</v>
      </c>
    </row>
    <row r="78" spans="1:7" x14ac:dyDescent="0.3">
      <c r="A78" t="str">
        <f>'Tablo-7'!A$14</f>
        <v>Kütüphane Materyalinden Yararlanan</v>
      </c>
      <c r="B78" t="str">
        <f>'Tablo-7'!B$22</f>
        <v>Gezici Kütüphane</v>
      </c>
      <c r="C78" s="28" t="str">
        <f>'Tablo-7'!C$24</f>
        <v>Süreli Yayın</v>
      </c>
      <c r="D78" s="28" t="s">
        <v>127</v>
      </c>
      <c r="E78" t="s">
        <v>129</v>
      </c>
      <c r="F78" s="28">
        <f>'Tablo-7'!$D24</f>
        <v>0</v>
      </c>
      <c r="G78">
        <f t="shared" si="1"/>
        <v>0</v>
      </c>
    </row>
    <row r="79" spans="1:7" x14ac:dyDescent="0.3">
      <c r="A79" t="str">
        <f>'Tablo-7'!A$14</f>
        <v>Kütüphane Materyalinden Yararlanan</v>
      </c>
      <c r="B79" t="str">
        <f>'Tablo-7'!B$22</f>
        <v>Gezici Kütüphane</v>
      </c>
      <c r="C79" s="28" t="str">
        <f>'Tablo-7'!C$24</f>
        <v>Süreli Yayın</v>
      </c>
      <c r="D79" s="28" t="s">
        <v>127</v>
      </c>
      <c r="E79" t="s">
        <v>130</v>
      </c>
      <c r="F79" s="28">
        <f>'Tablo-7'!$E24</f>
        <v>0</v>
      </c>
      <c r="G79">
        <f t="shared" si="1"/>
        <v>0</v>
      </c>
    </row>
    <row r="80" spans="1:7" x14ac:dyDescent="0.3">
      <c r="A80" t="str">
        <f>'Tablo-7'!A$14</f>
        <v>Kütüphane Materyalinden Yararlanan</v>
      </c>
      <c r="B80" t="str">
        <f>'Tablo-7'!B$22</f>
        <v>Gezici Kütüphane</v>
      </c>
      <c r="C80" s="28" t="str">
        <f>'Tablo-7'!C$24</f>
        <v>Süreli Yayın</v>
      </c>
      <c r="D80" s="28" t="s">
        <v>128</v>
      </c>
      <c r="E80" t="s">
        <v>129</v>
      </c>
      <c r="F80" s="28">
        <f>'Tablo-7'!$F24</f>
        <v>0</v>
      </c>
      <c r="G80">
        <f t="shared" si="1"/>
        <v>0</v>
      </c>
    </row>
    <row r="81" spans="1:7" x14ac:dyDescent="0.3">
      <c r="A81" t="str">
        <f>'Tablo-7'!A$14</f>
        <v>Kütüphane Materyalinden Yararlanan</v>
      </c>
      <c r="B81" t="str">
        <f>'Tablo-7'!B$22</f>
        <v>Gezici Kütüphane</v>
      </c>
      <c r="C81" s="28" t="str">
        <f>'Tablo-7'!C$24</f>
        <v>Süreli Yayın</v>
      </c>
      <c r="D81" s="28" t="s">
        <v>128</v>
      </c>
      <c r="E81" t="s">
        <v>130</v>
      </c>
      <c r="F81" s="28">
        <f>'Tablo-7'!$G24</f>
        <v>0</v>
      </c>
      <c r="G81">
        <f t="shared" si="1"/>
        <v>0</v>
      </c>
    </row>
    <row r="82" spans="1:7" x14ac:dyDescent="0.3">
      <c r="A82" t="str">
        <f>'Tablo-7'!A$14</f>
        <v>Kütüphane Materyalinden Yararlanan</v>
      </c>
      <c r="B82" t="str">
        <f>'Tablo-7'!B$22</f>
        <v>Gezici Kütüphane</v>
      </c>
      <c r="C82" s="28" t="str">
        <f>'Tablo-7'!C$25</f>
        <v>Bilgisayar-İnternet</v>
      </c>
      <c r="D82" s="28" t="s">
        <v>127</v>
      </c>
      <c r="E82" t="s">
        <v>129</v>
      </c>
      <c r="F82" s="28">
        <f>'Tablo-7'!$D25</f>
        <v>0</v>
      </c>
      <c r="G82">
        <f t="shared" si="1"/>
        <v>0</v>
      </c>
    </row>
    <row r="83" spans="1:7" x14ac:dyDescent="0.3">
      <c r="A83" t="str">
        <f>'Tablo-7'!A$14</f>
        <v>Kütüphane Materyalinden Yararlanan</v>
      </c>
      <c r="B83" t="str">
        <f>'Tablo-7'!B$22</f>
        <v>Gezici Kütüphane</v>
      </c>
      <c r="C83" s="28" t="str">
        <f>'Tablo-7'!C$25</f>
        <v>Bilgisayar-İnternet</v>
      </c>
      <c r="D83" s="28" t="s">
        <v>127</v>
      </c>
      <c r="E83" t="s">
        <v>130</v>
      </c>
      <c r="F83" s="28">
        <f>'Tablo-7'!$E25</f>
        <v>0</v>
      </c>
      <c r="G83">
        <f t="shared" si="1"/>
        <v>0</v>
      </c>
    </row>
    <row r="84" spans="1:7" x14ac:dyDescent="0.3">
      <c r="A84" t="str">
        <f>'Tablo-7'!A$14</f>
        <v>Kütüphane Materyalinden Yararlanan</v>
      </c>
      <c r="B84" t="str">
        <f>'Tablo-7'!B$22</f>
        <v>Gezici Kütüphane</v>
      </c>
      <c r="C84" s="28" t="str">
        <f>'Tablo-7'!C$25</f>
        <v>Bilgisayar-İnternet</v>
      </c>
      <c r="D84" s="28" t="s">
        <v>128</v>
      </c>
      <c r="E84" t="s">
        <v>129</v>
      </c>
      <c r="F84" s="28">
        <f>'Tablo-7'!$F25</f>
        <v>0</v>
      </c>
      <c r="G84">
        <f t="shared" si="1"/>
        <v>0</v>
      </c>
    </row>
    <row r="85" spans="1:7" x14ac:dyDescent="0.3">
      <c r="A85" t="str">
        <f>'Tablo-7'!A$14</f>
        <v>Kütüphane Materyalinden Yararlanan</v>
      </c>
      <c r="B85" t="str">
        <f>'Tablo-7'!B$22</f>
        <v>Gezici Kütüphane</v>
      </c>
      <c r="C85" s="28" t="str">
        <f>'Tablo-7'!C$25</f>
        <v>Bilgisayar-İnternet</v>
      </c>
      <c r="D85" s="28" t="s">
        <v>128</v>
      </c>
      <c r="E85" t="s">
        <v>130</v>
      </c>
      <c r="F85" s="28">
        <f>'Tablo-7'!$G25</f>
        <v>0</v>
      </c>
      <c r="G85">
        <f t="shared" si="1"/>
        <v>0</v>
      </c>
    </row>
    <row r="86" spans="1:7" x14ac:dyDescent="0.3">
      <c r="A86" t="s">
        <v>211</v>
      </c>
      <c r="D86" s="28" t="s">
        <v>127</v>
      </c>
      <c r="E86" t="s">
        <v>129</v>
      </c>
      <c r="F86" s="28">
        <f>'Tablo-7'!$D26</f>
        <v>8547</v>
      </c>
      <c r="G86">
        <f t="shared" si="1"/>
        <v>8547</v>
      </c>
    </row>
    <row r="87" spans="1:7" x14ac:dyDescent="0.3">
      <c r="A87" t="s">
        <v>211</v>
      </c>
      <c r="D87" s="28" t="s">
        <v>127</v>
      </c>
      <c r="E87" t="s">
        <v>130</v>
      </c>
      <c r="F87" s="28">
        <f>'Tablo-7'!$E26</f>
        <v>12078</v>
      </c>
      <c r="G87">
        <f t="shared" ref="G87:G93" si="2">F87*1</f>
        <v>12078</v>
      </c>
    </row>
    <row r="88" spans="1:7" x14ac:dyDescent="0.3">
      <c r="A88" t="s">
        <v>211</v>
      </c>
      <c r="D88" s="28" t="s">
        <v>128</v>
      </c>
      <c r="E88" t="s">
        <v>129</v>
      </c>
      <c r="F88" s="28">
        <f>'Tablo-7'!$F26</f>
        <v>51349</v>
      </c>
      <c r="G88">
        <f t="shared" si="2"/>
        <v>51349</v>
      </c>
    </row>
    <row r="89" spans="1:7" x14ac:dyDescent="0.3">
      <c r="A89" t="s">
        <v>211</v>
      </c>
      <c r="D89" s="28" t="s">
        <v>128</v>
      </c>
      <c r="E89" t="s">
        <v>130</v>
      </c>
      <c r="F89" s="28">
        <f>'Tablo-7'!$G26</f>
        <v>46786</v>
      </c>
      <c r="G89">
        <f t="shared" si="2"/>
        <v>46786</v>
      </c>
    </row>
    <row r="90" spans="1:7" x14ac:dyDescent="0.3">
      <c r="A90" t="s">
        <v>212</v>
      </c>
      <c r="D90" s="28" t="s">
        <v>127</v>
      </c>
      <c r="E90" t="s">
        <v>129</v>
      </c>
      <c r="F90" s="28">
        <f>'Tablo-7'!$D27</f>
        <v>0</v>
      </c>
      <c r="G90">
        <f t="shared" si="2"/>
        <v>0</v>
      </c>
    </row>
    <row r="91" spans="1:7" x14ac:dyDescent="0.3">
      <c r="A91" t="s">
        <v>212</v>
      </c>
      <c r="D91" s="28" t="s">
        <v>127</v>
      </c>
      <c r="E91" t="s">
        <v>130</v>
      </c>
      <c r="F91" s="28">
        <f>'Tablo-7'!$E27</f>
        <v>0</v>
      </c>
      <c r="G91">
        <f t="shared" si="2"/>
        <v>0</v>
      </c>
    </row>
    <row r="92" spans="1:7" x14ac:dyDescent="0.3">
      <c r="A92" t="s">
        <v>212</v>
      </c>
      <c r="D92" s="28" t="s">
        <v>128</v>
      </c>
      <c r="E92" t="s">
        <v>129</v>
      </c>
      <c r="F92" s="28">
        <f>'Tablo-7'!$F27</f>
        <v>851</v>
      </c>
      <c r="G92">
        <f t="shared" si="2"/>
        <v>851</v>
      </c>
    </row>
    <row r="93" spans="1:7" x14ac:dyDescent="0.3">
      <c r="A93" t="s">
        <v>212</v>
      </c>
      <c r="D93" s="28" t="s">
        <v>128</v>
      </c>
      <c r="E93" t="s">
        <v>130</v>
      </c>
      <c r="F93" s="28">
        <f>'Tablo-7'!$G27</f>
        <v>117</v>
      </c>
      <c r="G93">
        <f t="shared" si="2"/>
        <v>117</v>
      </c>
    </row>
    <row r="94" spans="1:7" x14ac:dyDescent="0.3">
      <c r="A94" t="s">
        <v>213</v>
      </c>
      <c r="D94" s="28" t="s">
        <v>127</v>
      </c>
      <c r="E94" t="s">
        <v>129</v>
      </c>
      <c r="F94" s="28">
        <f>'Tablo-7'!$D28</f>
        <v>0</v>
      </c>
      <c r="G94">
        <f t="shared" ref="G94:G97" si="3">F94*1</f>
        <v>0</v>
      </c>
    </row>
    <row r="95" spans="1:7" x14ac:dyDescent="0.3">
      <c r="A95" t="s">
        <v>213</v>
      </c>
      <c r="D95" s="28" t="s">
        <v>127</v>
      </c>
      <c r="E95" t="s">
        <v>130</v>
      </c>
      <c r="F95" s="28">
        <f>'Tablo-7'!$E28</f>
        <v>0</v>
      </c>
      <c r="G95">
        <f t="shared" si="3"/>
        <v>0</v>
      </c>
    </row>
    <row r="96" spans="1:7" x14ac:dyDescent="0.3">
      <c r="A96" t="s">
        <v>213</v>
      </c>
      <c r="D96" s="28" t="s">
        <v>128</v>
      </c>
      <c r="E96" t="s">
        <v>129</v>
      </c>
      <c r="F96" s="28">
        <f>'Tablo-7'!$F28</f>
        <v>0</v>
      </c>
      <c r="G96">
        <f t="shared" si="3"/>
        <v>0</v>
      </c>
    </row>
    <row r="97" spans="1:7" x14ac:dyDescent="0.3">
      <c r="A97" t="s">
        <v>213</v>
      </c>
      <c r="D97" s="28" t="s">
        <v>128</v>
      </c>
      <c r="E97" t="s">
        <v>130</v>
      </c>
      <c r="F97" s="28">
        <f>'Tablo-7'!$G28</f>
        <v>0</v>
      </c>
      <c r="G97">
        <f t="shared" si="3"/>
        <v>0</v>
      </c>
    </row>
  </sheetData>
  <pageMargins left="0.7" right="0.7" top="0.75" bottom="0.75" header="0.3" footer="0.3"/>
  <pageSetup paperSize="9" orientation="portrait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4" sqref="B4:B6"/>
    </sheetView>
  </sheetViews>
  <sheetFormatPr defaultRowHeight="14.4" x14ac:dyDescent="0.3"/>
  <cols>
    <col min="1" max="1" width="31.33203125" customWidth="1"/>
    <col min="2" max="2" width="23.44140625" customWidth="1"/>
  </cols>
  <sheetData>
    <row r="1" spans="1:4" x14ac:dyDescent="0.3">
      <c r="A1" s="29" t="s">
        <v>214</v>
      </c>
      <c r="B1" s="29" t="s">
        <v>215</v>
      </c>
      <c r="C1" s="30" t="s">
        <v>194</v>
      </c>
      <c r="D1" s="29" t="s">
        <v>195</v>
      </c>
    </row>
    <row r="2" spans="1:4" x14ac:dyDescent="0.3">
      <c r="A2" t="str">
        <f>'Tablo-8'!A$3</f>
        <v>Kitap Sayısı</v>
      </c>
      <c r="B2" s="28"/>
      <c r="C2" s="28">
        <f>'Tablo-8'!C3</f>
        <v>2805</v>
      </c>
      <c r="D2">
        <f>C2*1</f>
        <v>2805</v>
      </c>
    </row>
    <row r="3" spans="1:4" x14ac:dyDescent="0.3">
      <c r="A3" t="str">
        <f>'Tablo-8'!A$4</f>
        <v>Kitap Dışı Materyal Sayısı</v>
      </c>
      <c r="B3" s="28"/>
      <c r="C3" s="28">
        <f>'Tablo-8'!C4</f>
        <v>0</v>
      </c>
      <c r="D3">
        <f t="shared" ref="D3:D7" si="0">C3*1</f>
        <v>0</v>
      </c>
    </row>
    <row r="4" spans="1:4" x14ac:dyDescent="0.3">
      <c r="A4" t="str">
        <f>'Tablo-8'!A$5</f>
        <v>Hizmet Götürülen Yer Sayısı</v>
      </c>
      <c r="B4" s="28" t="str">
        <f>'Tablo-8'!B5</f>
        <v>İlçe</v>
      </c>
      <c r="C4" s="28">
        <f>'Tablo-8'!C5</f>
        <v>0</v>
      </c>
      <c r="D4">
        <f t="shared" si="0"/>
        <v>0</v>
      </c>
    </row>
    <row r="5" spans="1:4" x14ac:dyDescent="0.3">
      <c r="A5" t="str">
        <f>'Tablo-8'!A$5</f>
        <v>Hizmet Götürülen Yer Sayısı</v>
      </c>
      <c r="B5" s="28" t="str">
        <f>'Tablo-8'!B6</f>
        <v>Kasaba/Köy</v>
      </c>
      <c r="C5" s="28">
        <f>'Tablo-8'!C6</f>
        <v>0</v>
      </c>
      <c r="D5">
        <f t="shared" si="0"/>
        <v>0</v>
      </c>
    </row>
    <row r="6" spans="1:4" x14ac:dyDescent="0.3">
      <c r="A6" t="str">
        <f>'Tablo-8'!A$5</f>
        <v>Hizmet Götürülen Yer Sayısı</v>
      </c>
      <c r="B6" s="28" t="str">
        <f>'Tablo-8'!B7</f>
        <v>Mahalle/Semt</v>
      </c>
      <c r="C6" s="28">
        <f>'Tablo-8'!C7</f>
        <v>14</v>
      </c>
      <c r="D6">
        <f t="shared" si="0"/>
        <v>14</v>
      </c>
    </row>
    <row r="7" spans="1:4" x14ac:dyDescent="0.3">
      <c r="A7" t="str">
        <f>'Tablo-8'!A$9</f>
        <v>Yıl İçinde Duraklara Gidiş Sayısı</v>
      </c>
      <c r="B7" s="28"/>
      <c r="C7" s="28">
        <f>'Tablo-8'!C9</f>
        <v>336</v>
      </c>
      <c r="D7">
        <f t="shared" si="0"/>
        <v>336</v>
      </c>
    </row>
  </sheetData>
  <pageMargins left="0.7" right="0.7" top="0.75" bottom="0.75" header="0.3" footer="0.3"/>
  <pageSetup paperSize="9" orientation="portrait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:XFD15"/>
    </sheetView>
  </sheetViews>
  <sheetFormatPr defaultRowHeight="14.4" x14ac:dyDescent="0.3"/>
  <cols>
    <col min="1" max="1" width="33.109375" customWidth="1"/>
    <col min="2" max="2" width="23.44140625" customWidth="1"/>
    <col min="3" max="3" width="17.109375" customWidth="1"/>
  </cols>
  <sheetData>
    <row r="1" spans="1:6" x14ac:dyDescent="0.3">
      <c r="A1" s="29" t="s">
        <v>216</v>
      </c>
      <c r="B1" s="29" t="s">
        <v>217</v>
      </c>
      <c r="C1" s="29" t="s">
        <v>209</v>
      </c>
      <c r="D1" s="29" t="s">
        <v>210</v>
      </c>
      <c r="E1" s="30" t="s">
        <v>194</v>
      </c>
      <c r="F1" s="29" t="s">
        <v>195</v>
      </c>
    </row>
    <row r="2" spans="1:6" x14ac:dyDescent="0.3">
      <c r="A2" t="str">
        <f>'Tablo-9'!A$5</f>
        <v>Yerleşik</v>
      </c>
      <c r="B2" s="28" t="str">
        <f>'Tablo-9'!B$5</f>
        <v>Kütüphaneye Gelen Üye</v>
      </c>
      <c r="C2" s="28" t="s">
        <v>127</v>
      </c>
      <c r="D2" t="s">
        <v>129</v>
      </c>
      <c r="E2" s="28">
        <f>'Tablo-9'!C$5</f>
        <v>3030</v>
      </c>
      <c r="F2">
        <f t="shared" ref="F2:F17" si="0">E2*1</f>
        <v>3030</v>
      </c>
    </row>
    <row r="3" spans="1:6" x14ac:dyDescent="0.3">
      <c r="A3" t="str">
        <f>'Tablo-9'!A$5</f>
        <v>Yerleşik</v>
      </c>
      <c r="B3" s="28" t="str">
        <f>'Tablo-9'!B$5</f>
        <v>Kütüphaneye Gelen Üye</v>
      </c>
      <c r="C3" s="28" t="s">
        <v>127</v>
      </c>
      <c r="D3" t="s">
        <v>130</v>
      </c>
      <c r="E3" s="28">
        <f>'Tablo-9'!D$5</f>
        <v>4170</v>
      </c>
      <c r="F3">
        <f t="shared" si="0"/>
        <v>4170</v>
      </c>
    </row>
    <row r="4" spans="1:6" x14ac:dyDescent="0.3">
      <c r="A4" t="str">
        <f>'Tablo-9'!A$5</f>
        <v>Yerleşik</v>
      </c>
      <c r="B4" s="28" t="str">
        <f>'Tablo-9'!B$5</f>
        <v>Kütüphaneye Gelen Üye</v>
      </c>
      <c r="C4" s="28" t="s">
        <v>128</v>
      </c>
      <c r="D4" t="s">
        <v>129</v>
      </c>
      <c r="E4" s="28">
        <f>'Tablo-9'!E$5</f>
        <v>5453</v>
      </c>
      <c r="F4">
        <f t="shared" si="0"/>
        <v>5453</v>
      </c>
    </row>
    <row r="5" spans="1:6" x14ac:dyDescent="0.3">
      <c r="A5" t="str">
        <f>'Tablo-9'!A$5</f>
        <v>Yerleşik</v>
      </c>
      <c r="B5" s="28" t="str">
        <f>'Tablo-9'!B$5</f>
        <v>Kütüphaneye Gelen Üye</v>
      </c>
      <c r="C5" s="28" t="s">
        <v>128</v>
      </c>
      <c r="D5" t="s">
        <v>130</v>
      </c>
      <c r="E5" s="28">
        <f>'Tablo-9'!F$5</f>
        <v>8428</v>
      </c>
      <c r="F5">
        <f t="shared" si="0"/>
        <v>8428</v>
      </c>
    </row>
    <row r="6" spans="1:6" x14ac:dyDescent="0.3">
      <c r="A6" t="str">
        <f>'Tablo-9'!A$5</f>
        <v>Yerleşik</v>
      </c>
      <c r="B6" s="28" t="str">
        <f>'Tablo-9'!B$6</f>
        <v>Eve Bağımlı</v>
      </c>
      <c r="C6" s="28" t="s">
        <v>127</v>
      </c>
      <c r="D6" t="s">
        <v>129</v>
      </c>
      <c r="E6" s="28">
        <f>'Tablo-9'!C$6</f>
        <v>0</v>
      </c>
      <c r="F6">
        <f t="shared" si="0"/>
        <v>0</v>
      </c>
    </row>
    <row r="7" spans="1:6" x14ac:dyDescent="0.3">
      <c r="A7" t="str">
        <f>'Tablo-9'!A$5</f>
        <v>Yerleşik</v>
      </c>
      <c r="B7" s="28" t="str">
        <f>'Tablo-9'!B$6</f>
        <v>Eve Bağımlı</v>
      </c>
      <c r="C7" s="28" t="s">
        <v>127</v>
      </c>
      <c r="D7" t="s">
        <v>130</v>
      </c>
      <c r="E7" s="28">
        <f>'Tablo-9'!D$6</f>
        <v>0</v>
      </c>
      <c r="F7">
        <f t="shared" si="0"/>
        <v>0</v>
      </c>
    </row>
    <row r="8" spans="1:6" x14ac:dyDescent="0.3">
      <c r="A8" t="str">
        <f>'Tablo-9'!A$5</f>
        <v>Yerleşik</v>
      </c>
      <c r="B8" s="28" t="str">
        <f>'Tablo-9'!B$6</f>
        <v>Eve Bağımlı</v>
      </c>
      <c r="C8" s="28" t="s">
        <v>128</v>
      </c>
      <c r="D8" t="s">
        <v>129</v>
      </c>
      <c r="E8" s="28">
        <f>'Tablo-9'!E$6</f>
        <v>0</v>
      </c>
      <c r="F8">
        <f t="shared" si="0"/>
        <v>0</v>
      </c>
    </row>
    <row r="9" spans="1:6" x14ac:dyDescent="0.3">
      <c r="A9" t="str">
        <f>'Tablo-9'!A$5</f>
        <v>Yerleşik</v>
      </c>
      <c r="B9" s="28" t="str">
        <f>'Tablo-9'!B$6</f>
        <v>Eve Bağımlı</v>
      </c>
      <c r="C9" s="28" t="s">
        <v>128</v>
      </c>
      <c r="D9" t="s">
        <v>130</v>
      </c>
      <c r="E9" s="28">
        <f>'Tablo-9'!F$6</f>
        <v>0</v>
      </c>
      <c r="F9">
        <f t="shared" si="0"/>
        <v>0</v>
      </c>
    </row>
    <row r="10" spans="1:6" x14ac:dyDescent="0.3">
      <c r="A10" t="str">
        <f>'Tablo-9'!A$5</f>
        <v>Yerleşik</v>
      </c>
      <c r="B10" s="28" t="str">
        <f>'Tablo-9'!B$7</f>
        <v>Görme Engelli Bölümü</v>
      </c>
      <c r="C10" s="28" t="s">
        <v>127</v>
      </c>
      <c r="D10" t="s">
        <v>129</v>
      </c>
      <c r="E10" s="28">
        <f>'Tablo-9'!C$7</f>
        <v>0</v>
      </c>
      <c r="F10">
        <f t="shared" si="0"/>
        <v>0</v>
      </c>
    </row>
    <row r="11" spans="1:6" x14ac:dyDescent="0.3">
      <c r="A11" t="str">
        <f>'Tablo-9'!A$5</f>
        <v>Yerleşik</v>
      </c>
      <c r="B11" s="28" t="str">
        <f>'Tablo-9'!B$7</f>
        <v>Görme Engelli Bölümü</v>
      </c>
      <c r="C11" s="28" t="s">
        <v>127</v>
      </c>
      <c r="D11" t="s">
        <v>130</v>
      </c>
      <c r="E11" s="28">
        <f>'Tablo-9'!D$7</f>
        <v>0</v>
      </c>
      <c r="F11">
        <f t="shared" si="0"/>
        <v>0</v>
      </c>
    </row>
    <row r="12" spans="1:6" x14ac:dyDescent="0.3">
      <c r="A12" t="str">
        <f>'Tablo-9'!A$5</f>
        <v>Yerleşik</v>
      </c>
      <c r="B12" s="28" t="str">
        <f>'Tablo-9'!B$7</f>
        <v>Görme Engelli Bölümü</v>
      </c>
      <c r="C12" s="28" t="s">
        <v>128</v>
      </c>
      <c r="D12" t="s">
        <v>129</v>
      </c>
      <c r="E12" s="28">
        <f>'Tablo-9'!E$7</f>
        <v>0</v>
      </c>
      <c r="F12">
        <f t="shared" si="0"/>
        <v>0</v>
      </c>
    </row>
    <row r="13" spans="1:6" x14ac:dyDescent="0.3">
      <c r="A13" t="str">
        <f>'Tablo-9'!A$5</f>
        <v>Yerleşik</v>
      </c>
      <c r="B13" s="28" t="str">
        <f>'Tablo-9'!B$7</f>
        <v>Görme Engelli Bölümü</v>
      </c>
      <c r="C13" s="28" t="s">
        <v>128</v>
      </c>
      <c r="D13" t="s">
        <v>130</v>
      </c>
      <c r="E13" s="28">
        <f>'Tablo-9'!F$7</f>
        <v>0</v>
      </c>
      <c r="F13">
        <f t="shared" si="0"/>
        <v>0</v>
      </c>
    </row>
    <row r="14" spans="1:6" x14ac:dyDescent="0.3">
      <c r="A14" t="str">
        <f>'Tablo-9'!A$8</f>
        <v>Gezici Kütüphane</v>
      </c>
      <c r="C14" s="28" t="s">
        <v>127</v>
      </c>
      <c r="D14" t="s">
        <v>129</v>
      </c>
      <c r="E14" s="28">
        <f>'Tablo-9'!C$8</f>
        <v>1223</v>
      </c>
      <c r="F14">
        <f t="shared" si="0"/>
        <v>1223</v>
      </c>
    </row>
    <row r="15" spans="1:6" x14ac:dyDescent="0.3">
      <c r="A15" t="str">
        <f>'Tablo-9'!A$8</f>
        <v>Gezici Kütüphane</v>
      </c>
      <c r="C15" s="28" t="s">
        <v>127</v>
      </c>
      <c r="D15" t="s">
        <v>130</v>
      </c>
      <c r="E15" s="28">
        <f>'Tablo-9'!D$8</f>
        <v>1557</v>
      </c>
      <c r="F15">
        <f t="shared" si="0"/>
        <v>1557</v>
      </c>
    </row>
    <row r="16" spans="1:6" x14ac:dyDescent="0.3">
      <c r="A16" t="str">
        <f>'Tablo-9'!A$8</f>
        <v>Gezici Kütüphane</v>
      </c>
      <c r="C16" s="28" t="s">
        <v>128</v>
      </c>
      <c r="D16" t="s">
        <v>129</v>
      </c>
      <c r="E16" s="28">
        <f>'Tablo-9'!E$8</f>
        <v>479</v>
      </c>
      <c r="F16">
        <f t="shared" si="0"/>
        <v>479</v>
      </c>
    </row>
    <row r="17" spans="1:6" x14ac:dyDescent="0.3">
      <c r="A17" t="str">
        <f>'Tablo-9'!A$8</f>
        <v>Gezici Kütüphane</v>
      </c>
      <c r="C17" s="28" t="s">
        <v>128</v>
      </c>
      <c r="D17" t="s">
        <v>130</v>
      </c>
      <c r="E17" s="28">
        <f>'Tablo-9'!F$8</f>
        <v>892</v>
      </c>
      <c r="F17">
        <f t="shared" si="0"/>
        <v>892</v>
      </c>
    </row>
  </sheetData>
  <pageMargins left="0.7" right="0.7" top="0.75" bottom="0.75" header="0.3" footer="0.3"/>
  <pageSetup paperSize="9" orientation="portrait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E33" sqref="E33"/>
    </sheetView>
  </sheetViews>
  <sheetFormatPr defaultRowHeight="14.4" x14ac:dyDescent="0.3"/>
  <cols>
    <col min="1" max="1" width="33.109375" customWidth="1"/>
    <col min="2" max="3" width="23.44140625" customWidth="1"/>
    <col min="4" max="4" width="17.109375" customWidth="1"/>
  </cols>
  <sheetData>
    <row r="1" spans="1:7" x14ac:dyDescent="0.3">
      <c r="A1" s="29" t="s">
        <v>216</v>
      </c>
      <c r="B1" s="29" t="s">
        <v>207</v>
      </c>
      <c r="C1" s="29" t="s">
        <v>218</v>
      </c>
      <c r="D1" s="29" t="s">
        <v>209</v>
      </c>
      <c r="E1" s="29" t="s">
        <v>210</v>
      </c>
      <c r="F1" s="30" t="s">
        <v>194</v>
      </c>
      <c r="G1" s="29" t="s">
        <v>195</v>
      </c>
    </row>
    <row r="2" spans="1:7" x14ac:dyDescent="0.3">
      <c r="A2" t="str">
        <f>'Tablo-10'!A$5</f>
        <v>Yerleşik</v>
      </c>
      <c r="B2" s="28" t="str">
        <f>'Tablo-10'!B$5</f>
        <v>Ödünç Verme Bölümünden</v>
      </c>
      <c r="C2" s="28" t="str">
        <f>'Tablo-10'!C$5</f>
        <v>Kitap</v>
      </c>
      <c r="D2" s="28" t="s">
        <v>127</v>
      </c>
      <c r="E2" t="s">
        <v>129</v>
      </c>
      <c r="F2" s="28">
        <f>'Tablo-10'!D5</f>
        <v>7545</v>
      </c>
      <c r="G2">
        <f t="shared" ref="G2:G44" si="0">F2*1</f>
        <v>7545</v>
      </c>
    </row>
    <row r="3" spans="1:7" x14ac:dyDescent="0.3">
      <c r="A3" t="str">
        <f>'Tablo-10'!A$5</f>
        <v>Yerleşik</v>
      </c>
      <c r="B3" s="28" t="str">
        <f>'Tablo-10'!B$5</f>
        <v>Ödünç Verme Bölümünden</v>
      </c>
      <c r="C3" s="28" t="str">
        <f>'Tablo-10'!C$5</f>
        <v>Kitap</v>
      </c>
      <c r="D3" s="28" t="s">
        <v>127</v>
      </c>
      <c r="E3" t="s">
        <v>130</v>
      </c>
      <c r="F3" s="28">
        <f>'Tablo-10'!E5</f>
        <v>15670</v>
      </c>
      <c r="G3">
        <f t="shared" si="0"/>
        <v>15670</v>
      </c>
    </row>
    <row r="4" spans="1:7" x14ac:dyDescent="0.3">
      <c r="A4" t="str">
        <f>'Tablo-10'!A$5</f>
        <v>Yerleşik</v>
      </c>
      <c r="B4" s="28" t="str">
        <f>'Tablo-10'!B$5</f>
        <v>Ödünç Verme Bölümünden</v>
      </c>
      <c r="C4" s="28" t="str">
        <f>'Tablo-10'!C$5</f>
        <v>Kitap</v>
      </c>
      <c r="D4" s="28" t="s">
        <v>128</v>
      </c>
      <c r="E4" t="s">
        <v>129</v>
      </c>
      <c r="F4" s="28">
        <f>'Tablo-10'!F5</f>
        <v>6414</v>
      </c>
      <c r="G4">
        <f t="shared" si="0"/>
        <v>6414</v>
      </c>
    </row>
    <row r="5" spans="1:7" x14ac:dyDescent="0.3">
      <c r="A5" t="str">
        <f>'Tablo-10'!A$5</f>
        <v>Yerleşik</v>
      </c>
      <c r="B5" s="28" t="str">
        <f>'Tablo-10'!B$5</f>
        <v>Ödünç Verme Bölümünden</v>
      </c>
      <c r="C5" s="28" t="str">
        <f>'Tablo-10'!C$5</f>
        <v>Kitap</v>
      </c>
      <c r="D5" s="28" t="s">
        <v>128</v>
      </c>
      <c r="E5" t="s">
        <v>130</v>
      </c>
      <c r="F5" s="28">
        <f>'Tablo-10'!G5</f>
        <v>9159</v>
      </c>
      <c r="G5">
        <f t="shared" si="0"/>
        <v>9159</v>
      </c>
    </row>
    <row r="6" spans="1:7" x14ac:dyDescent="0.3">
      <c r="A6" t="str">
        <f>'Tablo-10'!A$5</f>
        <v>Yerleşik</v>
      </c>
      <c r="B6" s="28" t="str">
        <f>'Tablo-10'!B$5</f>
        <v>Ödünç Verme Bölümünden</v>
      </c>
      <c r="C6" s="28" t="str">
        <f>'Tablo-10'!C$6</f>
        <v>Kitap Dışı Materyal</v>
      </c>
      <c r="D6" s="28" t="s">
        <v>127</v>
      </c>
      <c r="E6" t="s">
        <v>129</v>
      </c>
      <c r="F6" s="28">
        <f>'Tablo-10'!D6</f>
        <v>1</v>
      </c>
      <c r="G6">
        <f t="shared" si="0"/>
        <v>1</v>
      </c>
    </row>
    <row r="7" spans="1:7" x14ac:dyDescent="0.3">
      <c r="A7" t="str">
        <f>'Tablo-10'!A$5</f>
        <v>Yerleşik</v>
      </c>
      <c r="B7" s="28" t="str">
        <f>'Tablo-10'!B$5</f>
        <v>Ödünç Verme Bölümünden</v>
      </c>
      <c r="C7" s="28" t="str">
        <f>'Tablo-10'!C$6</f>
        <v>Kitap Dışı Materyal</v>
      </c>
      <c r="D7" s="28" t="s">
        <v>127</v>
      </c>
      <c r="E7" t="s">
        <v>130</v>
      </c>
      <c r="F7" s="28">
        <f>'Tablo-10'!E6</f>
        <v>1</v>
      </c>
      <c r="G7">
        <f t="shared" si="0"/>
        <v>1</v>
      </c>
    </row>
    <row r="8" spans="1:7" x14ac:dyDescent="0.3">
      <c r="A8" t="str">
        <f>'Tablo-10'!A$5</f>
        <v>Yerleşik</v>
      </c>
      <c r="B8" s="28" t="str">
        <f>'Tablo-10'!B$5</f>
        <v>Ödünç Verme Bölümünden</v>
      </c>
      <c r="C8" s="28" t="str">
        <f>'Tablo-10'!C$6</f>
        <v>Kitap Dışı Materyal</v>
      </c>
      <c r="D8" s="28" t="s">
        <v>128</v>
      </c>
      <c r="E8" t="s">
        <v>129</v>
      </c>
      <c r="F8" s="28">
        <f>'Tablo-10'!F6</f>
        <v>1</v>
      </c>
      <c r="G8">
        <f t="shared" si="0"/>
        <v>1</v>
      </c>
    </row>
    <row r="9" spans="1:7" x14ac:dyDescent="0.3">
      <c r="A9" t="str">
        <f>'Tablo-10'!A$5</f>
        <v>Yerleşik</v>
      </c>
      <c r="B9" s="28" t="str">
        <f>'Tablo-10'!B$5</f>
        <v>Ödünç Verme Bölümünden</v>
      </c>
      <c r="C9" s="28" t="str">
        <f>'Tablo-10'!C$6</f>
        <v>Kitap Dışı Materyal</v>
      </c>
      <c r="D9" s="28" t="s">
        <v>128</v>
      </c>
      <c r="E9" t="s">
        <v>130</v>
      </c>
      <c r="F9" s="28">
        <f>'Tablo-10'!G6</f>
        <v>1</v>
      </c>
      <c r="G9">
        <f t="shared" si="0"/>
        <v>1</v>
      </c>
    </row>
    <row r="10" spans="1:7" x14ac:dyDescent="0.3">
      <c r="A10" t="str">
        <f>'Tablo-10'!A$5</f>
        <v>Yerleşik</v>
      </c>
      <c r="B10" s="28" t="str">
        <f>'Tablo-10'!B$5</f>
        <v>Ödünç Verme Bölümünden</v>
      </c>
      <c r="C10" s="28" t="str">
        <f>'Tablo-10'!C$7</f>
        <v>Süreli Yayın</v>
      </c>
      <c r="D10" s="28" t="s">
        <v>127</v>
      </c>
      <c r="E10" t="s">
        <v>129</v>
      </c>
      <c r="F10" s="28">
        <f>'Tablo-10'!D7</f>
        <v>0</v>
      </c>
      <c r="G10">
        <f t="shared" si="0"/>
        <v>0</v>
      </c>
    </row>
    <row r="11" spans="1:7" x14ac:dyDescent="0.3">
      <c r="A11" t="str">
        <f>'Tablo-10'!A$5</f>
        <v>Yerleşik</v>
      </c>
      <c r="B11" s="28" t="str">
        <f>'Tablo-10'!B$5</f>
        <v>Ödünç Verme Bölümünden</v>
      </c>
      <c r="C11" s="28" t="str">
        <f>'Tablo-10'!C$7</f>
        <v>Süreli Yayın</v>
      </c>
      <c r="D11" s="28" t="s">
        <v>127</v>
      </c>
      <c r="E11" t="s">
        <v>130</v>
      </c>
      <c r="F11" s="28">
        <f>'Tablo-10'!E7</f>
        <v>0</v>
      </c>
      <c r="G11">
        <f t="shared" si="0"/>
        <v>0</v>
      </c>
    </row>
    <row r="12" spans="1:7" x14ac:dyDescent="0.3">
      <c r="A12" t="str">
        <f>'Tablo-10'!A$5</f>
        <v>Yerleşik</v>
      </c>
      <c r="B12" s="28" t="str">
        <f>'Tablo-10'!B$5</f>
        <v>Ödünç Verme Bölümünden</v>
      </c>
      <c r="C12" s="28" t="str">
        <f>'Tablo-10'!C$7</f>
        <v>Süreli Yayın</v>
      </c>
      <c r="D12" s="28" t="s">
        <v>128</v>
      </c>
      <c r="E12" t="s">
        <v>129</v>
      </c>
      <c r="F12" s="28">
        <f>'Tablo-10'!F7</f>
        <v>0</v>
      </c>
      <c r="G12">
        <f t="shared" si="0"/>
        <v>0</v>
      </c>
    </row>
    <row r="13" spans="1:7" x14ac:dyDescent="0.3">
      <c r="A13" t="str">
        <f>'Tablo-10'!A$5</f>
        <v>Yerleşik</v>
      </c>
      <c r="B13" s="28" t="str">
        <f>'Tablo-10'!B$5</f>
        <v>Ödünç Verme Bölümünden</v>
      </c>
      <c r="C13" s="28" t="str">
        <f>'Tablo-10'!C$7</f>
        <v>Süreli Yayın</v>
      </c>
      <c r="D13" s="28" t="s">
        <v>128</v>
      </c>
      <c r="E13" t="s">
        <v>130</v>
      </c>
      <c r="F13" s="28">
        <f>'Tablo-10'!G7</f>
        <v>0</v>
      </c>
      <c r="G13">
        <f t="shared" si="0"/>
        <v>0</v>
      </c>
    </row>
    <row r="14" spans="1:7" x14ac:dyDescent="0.3">
      <c r="A14" t="str">
        <f>'Tablo-10'!A$5</f>
        <v>Yerleşik</v>
      </c>
      <c r="B14" s="28" t="str">
        <f>'Tablo-10'!B$8</f>
        <v>Eve Bağımlı Üye</v>
      </c>
      <c r="C14" s="28" t="str">
        <f>'Tablo-10'!C$8</f>
        <v>Kitap</v>
      </c>
      <c r="D14" s="28" t="s">
        <v>127</v>
      </c>
      <c r="E14" t="s">
        <v>129</v>
      </c>
      <c r="F14" s="28">
        <f>'Tablo-10'!D8</f>
        <v>0</v>
      </c>
      <c r="G14">
        <f t="shared" si="0"/>
        <v>0</v>
      </c>
    </row>
    <row r="15" spans="1:7" x14ac:dyDescent="0.3">
      <c r="A15" t="str">
        <f>'Tablo-10'!A$5</f>
        <v>Yerleşik</v>
      </c>
      <c r="B15" s="28" t="str">
        <f>'Tablo-10'!B$8</f>
        <v>Eve Bağımlı Üye</v>
      </c>
      <c r="C15" s="28" t="str">
        <f>'Tablo-10'!C$8</f>
        <v>Kitap</v>
      </c>
      <c r="D15" s="28" t="s">
        <v>127</v>
      </c>
      <c r="E15" t="s">
        <v>130</v>
      </c>
      <c r="F15" s="28">
        <f>'Tablo-10'!E8</f>
        <v>0</v>
      </c>
      <c r="G15">
        <f t="shared" si="0"/>
        <v>0</v>
      </c>
    </row>
    <row r="16" spans="1:7" x14ac:dyDescent="0.3">
      <c r="A16" t="str">
        <f>'Tablo-10'!A$5</f>
        <v>Yerleşik</v>
      </c>
      <c r="B16" s="28" t="str">
        <f>'Tablo-10'!B$8</f>
        <v>Eve Bağımlı Üye</v>
      </c>
      <c r="C16" s="28" t="str">
        <f>'Tablo-10'!C$8</f>
        <v>Kitap</v>
      </c>
      <c r="D16" s="28" t="s">
        <v>128</v>
      </c>
      <c r="E16" t="s">
        <v>129</v>
      </c>
      <c r="F16" s="28">
        <f>'Tablo-10'!F8</f>
        <v>0</v>
      </c>
      <c r="G16">
        <f t="shared" si="0"/>
        <v>0</v>
      </c>
    </row>
    <row r="17" spans="1:7" x14ac:dyDescent="0.3">
      <c r="A17" t="str">
        <f>'Tablo-10'!A$5</f>
        <v>Yerleşik</v>
      </c>
      <c r="B17" s="28" t="str">
        <f>'Tablo-10'!B$8</f>
        <v>Eve Bağımlı Üye</v>
      </c>
      <c r="C17" s="28" t="str">
        <f>'Tablo-10'!C$8</f>
        <v>Kitap</v>
      </c>
      <c r="D17" s="28" t="s">
        <v>128</v>
      </c>
      <c r="E17" t="s">
        <v>130</v>
      </c>
      <c r="F17" s="28">
        <f>'Tablo-10'!G8</f>
        <v>0</v>
      </c>
      <c r="G17">
        <f t="shared" si="0"/>
        <v>0</v>
      </c>
    </row>
    <row r="18" spans="1:7" x14ac:dyDescent="0.3">
      <c r="A18" t="str">
        <f>'Tablo-10'!A$5</f>
        <v>Yerleşik</v>
      </c>
      <c r="B18" s="28" t="str">
        <f>'Tablo-10'!B$8</f>
        <v>Eve Bağımlı Üye</v>
      </c>
      <c r="C18" s="28" t="str">
        <f>'Tablo-10'!C$9</f>
        <v>Kitap Dışı Materyal</v>
      </c>
      <c r="D18" s="28" t="s">
        <v>127</v>
      </c>
      <c r="E18" t="s">
        <v>129</v>
      </c>
      <c r="F18" s="28">
        <f>'Tablo-10'!D9</f>
        <v>0</v>
      </c>
      <c r="G18">
        <f t="shared" si="0"/>
        <v>0</v>
      </c>
    </row>
    <row r="19" spans="1:7" x14ac:dyDescent="0.3">
      <c r="A19" t="str">
        <f>'Tablo-10'!A$5</f>
        <v>Yerleşik</v>
      </c>
      <c r="B19" s="28" t="str">
        <f>'Tablo-10'!B$8</f>
        <v>Eve Bağımlı Üye</v>
      </c>
      <c r="C19" s="28" t="str">
        <f>'Tablo-10'!C$9</f>
        <v>Kitap Dışı Materyal</v>
      </c>
      <c r="D19" s="28" t="s">
        <v>127</v>
      </c>
      <c r="E19" t="s">
        <v>130</v>
      </c>
      <c r="F19" s="28">
        <f>'Tablo-10'!E9</f>
        <v>0</v>
      </c>
      <c r="G19">
        <f t="shared" si="0"/>
        <v>0</v>
      </c>
    </row>
    <row r="20" spans="1:7" x14ac:dyDescent="0.3">
      <c r="A20" t="str">
        <f>'Tablo-10'!A$5</f>
        <v>Yerleşik</v>
      </c>
      <c r="B20" s="28" t="str">
        <f>'Tablo-10'!B$8</f>
        <v>Eve Bağımlı Üye</v>
      </c>
      <c r="C20" s="28" t="str">
        <f>'Tablo-10'!C$9</f>
        <v>Kitap Dışı Materyal</v>
      </c>
      <c r="D20" s="28" t="s">
        <v>128</v>
      </c>
      <c r="E20" t="s">
        <v>129</v>
      </c>
      <c r="F20" s="28">
        <f>'Tablo-10'!F9</f>
        <v>0</v>
      </c>
      <c r="G20">
        <f t="shared" si="0"/>
        <v>0</v>
      </c>
    </row>
    <row r="21" spans="1:7" x14ac:dyDescent="0.3">
      <c r="A21" t="str">
        <f>'Tablo-10'!A$5</f>
        <v>Yerleşik</v>
      </c>
      <c r="B21" s="28" t="str">
        <f>'Tablo-10'!B$8</f>
        <v>Eve Bağımlı Üye</v>
      </c>
      <c r="C21" s="28" t="str">
        <f>'Tablo-10'!C$9</f>
        <v>Kitap Dışı Materyal</v>
      </c>
      <c r="D21" s="28" t="s">
        <v>128</v>
      </c>
      <c r="E21" t="s">
        <v>130</v>
      </c>
      <c r="F21" s="28">
        <f>'Tablo-10'!G9</f>
        <v>0</v>
      </c>
      <c r="G21">
        <f t="shared" si="0"/>
        <v>0</v>
      </c>
    </row>
    <row r="22" spans="1:7" x14ac:dyDescent="0.3">
      <c r="A22" t="str">
        <f>'Tablo-10'!A$5</f>
        <v>Yerleşik</v>
      </c>
      <c r="B22" s="28" t="str">
        <f>'Tablo-10'!B$8</f>
        <v>Eve Bağımlı Üye</v>
      </c>
      <c r="C22" s="28" t="str">
        <f>'Tablo-10'!C$10</f>
        <v>Süreli Yayın</v>
      </c>
      <c r="D22" s="28" t="s">
        <v>127</v>
      </c>
      <c r="E22" t="s">
        <v>129</v>
      </c>
      <c r="F22" s="28">
        <f>'Tablo-10'!D10</f>
        <v>0</v>
      </c>
      <c r="G22">
        <f t="shared" si="0"/>
        <v>0</v>
      </c>
    </row>
    <row r="23" spans="1:7" x14ac:dyDescent="0.3">
      <c r="A23" t="str">
        <f>'Tablo-10'!A$5</f>
        <v>Yerleşik</v>
      </c>
      <c r="B23" s="28" t="str">
        <f>'Tablo-10'!B$8</f>
        <v>Eve Bağımlı Üye</v>
      </c>
      <c r="C23" s="28" t="str">
        <f>'Tablo-10'!C$10</f>
        <v>Süreli Yayın</v>
      </c>
      <c r="D23" s="28" t="s">
        <v>127</v>
      </c>
      <c r="E23" t="s">
        <v>130</v>
      </c>
      <c r="F23" s="28">
        <f>'Tablo-10'!E10</f>
        <v>0</v>
      </c>
      <c r="G23">
        <f t="shared" si="0"/>
        <v>0</v>
      </c>
    </row>
    <row r="24" spans="1:7" x14ac:dyDescent="0.3">
      <c r="A24" t="str">
        <f>'Tablo-10'!A$5</f>
        <v>Yerleşik</v>
      </c>
      <c r="B24" s="28" t="str">
        <f>'Tablo-10'!B$8</f>
        <v>Eve Bağımlı Üye</v>
      </c>
      <c r="C24" s="28" t="str">
        <f>'Tablo-10'!C$10</f>
        <v>Süreli Yayın</v>
      </c>
      <c r="D24" s="28" t="s">
        <v>128</v>
      </c>
      <c r="E24" t="s">
        <v>129</v>
      </c>
      <c r="F24" s="28">
        <f>'Tablo-10'!F10</f>
        <v>0</v>
      </c>
      <c r="G24">
        <f t="shared" si="0"/>
        <v>0</v>
      </c>
    </row>
    <row r="25" spans="1:7" x14ac:dyDescent="0.3">
      <c r="A25" t="str">
        <f>'Tablo-10'!A$5</f>
        <v>Yerleşik</v>
      </c>
      <c r="B25" s="28" t="str">
        <f>'Tablo-10'!B$8</f>
        <v>Eve Bağımlı Üye</v>
      </c>
      <c r="C25" s="28" t="str">
        <f>'Tablo-10'!C$10</f>
        <v>Süreli Yayın</v>
      </c>
      <c r="D25" s="28" t="s">
        <v>128</v>
      </c>
      <c r="E25" t="s">
        <v>130</v>
      </c>
      <c r="F25" s="28">
        <f>'Tablo-10'!G10</f>
        <v>0</v>
      </c>
      <c r="G25">
        <f t="shared" si="0"/>
        <v>0</v>
      </c>
    </row>
    <row r="26" spans="1:7" x14ac:dyDescent="0.3">
      <c r="A26" t="str">
        <f>'Tablo-10'!A$5</f>
        <v>Yerleşik</v>
      </c>
      <c r="B26" s="28" t="str">
        <f>'Tablo-10'!B$11</f>
        <v>Görme Engelli Bölümünden</v>
      </c>
      <c r="C26" s="28" t="str">
        <f>'Tablo-10'!C$8</f>
        <v>Kitap</v>
      </c>
      <c r="D26" s="28" t="s">
        <v>127</v>
      </c>
      <c r="E26" t="s">
        <v>129</v>
      </c>
      <c r="F26" s="28">
        <f>'Tablo-10'!D11</f>
        <v>0</v>
      </c>
      <c r="G26">
        <f t="shared" si="0"/>
        <v>0</v>
      </c>
    </row>
    <row r="27" spans="1:7" x14ac:dyDescent="0.3">
      <c r="A27" t="str">
        <f>'Tablo-10'!A$5</f>
        <v>Yerleşik</v>
      </c>
      <c r="B27" s="28" t="str">
        <f>'Tablo-10'!B$11</f>
        <v>Görme Engelli Bölümünden</v>
      </c>
      <c r="C27" s="28" t="str">
        <f>'Tablo-10'!C$8</f>
        <v>Kitap</v>
      </c>
      <c r="D27" s="28" t="s">
        <v>127</v>
      </c>
      <c r="E27" t="s">
        <v>130</v>
      </c>
      <c r="F27" s="28">
        <f>'Tablo-10'!E11</f>
        <v>0</v>
      </c>
      <c r="G27">
        <f t="shared" si="0"/>
        <v>0</v>
      </c>
    </row>
    <row r="28" spans="1:7" x14ac:dyDescent="0.3">
      <c r="A28" t="str">
        <f>'Tablo-10'!A$5</f>
        <v>Yerleşik</v>
      </c>
      <c r="B28" s="28" t="str">
        <f>'Tablo-10'!B$11</f>
        <v>Görme Engelli Bölümünden</v>
      </c>
      <c r="C28" s="28" t="str">
        <f>'Tablo-10'!C$8</f>
        <v>Kitap</v>
      </c>
      <c r="D28" s="28" t="s">
        <v>128</v>
      </c>
      <c r="E28" t="s">
        <v>129</v>
      </c>
      <c r="F28" s="28">
        <f>'Tablo-10'!F11</f>
        <v>0</v>
      </c>
      <c r="G28">
        <f t="shared" si="0"/>
        <v>0</v>
      </c>
    </row>
    <row r="29" spans="1:7" x14ac:dyDescent="0.3">
      <c r="A29" t="str">
        <f>'Tablo-10'!A$5</f>
        <v>Yerleşik</v>
      </c>
      <c r="B29" s="28" t="str">
        <f>'Tablo-10'!B$11</f>
        <v>Görme Engelli Bölümünden</v>
      </c>
      <c r="C29" s="28" t="str">
        <f>'Tablo-10'!C$8</f>
        <v>Kitap</v>
      </c>
      <c r="D29" s="28" t="s">
        <v>128</v>
      </c>
      <c r="E29" t="s">
        <v>130</v>
      </c>
      <c r="F29" s="28">
        <f>'Tablo-10'!G11</f>
        <v>0</v>
      </c>
      <c r="G29">
        <f t="shared" si="0"/>
        <v>0</v>
      </c>
    </row>
    <row r="30" spans="1:7" x14ac:dyDescent="0.3">
      <c r="A30" t="str">
        <f>'Tablo-10'!A$5</f>
        <v>Yerleşik</v>
      </c>
      <c r="B30" s="28" t="str">
        <f>'Tablo-10'!B$11</f>
        <v>Görme Engelli Bölümünden</v>
      </c>
      <c r="C30" s="28" t="str">
        <f>'Tablo-10'!C$9</f>
        <v>Kitap Dışı Materyal</v>
      </c>
      <c r="D30" s="28" t="s">
        <v>127</v>
      </c>
      <c r="E30" t="s">
        <v>129</v>
      </c>
      <c r="F30" s="28">
        <f>'Tablo-10'!D12</f>
        <v>0</v>
      </c>
      <c r="G30">
        <f t="shared" si="0"/>
        <v>0</v>
      </c>
    </row>
    <row r="31" spans="1:7" x14ac:dyDescent="0.3">
      <c r="A31" t="str">
        <f>'Tablo-10'!A$5</f>
        <v>Yerleşik</v>
      </c>
      <c r="B31" s="28" t="str">
        <f>'Tablo-10'!B$11</f>
        <v>Görme Engelli Bölümünden</v>
      </c>
      <c r="C31" s="28" t="str">
        <f>'Tablo-10'!C$9</f>
        <v>Kitap Dışı Materyal</v>
      </c>
      <c r="D31" s="28" t="s">
        <v>127</v>
      </c>
      <c r="E31" t="s">
        <v>130</v>
      </c>
      <c r="F31" s="28">
        <f>'Tablo-10'!E12</f>
        <v>0</v>
      </c>
      <c r="G31">
        <f t="shared" si="0"/>
        <v>0</v>
      </c>
    </row>
    <row r="32" spans="1:7" x14ac:dyDescent="0.3">
      <c r="A32" t="str">
        <f>'Tablo-10'!A$5</f>
        <v>Yerleşik</v>
      </c>
      <c r="B32" s="28" t="str">
        <f>'Tablo-10'!B$11</f>
        <v>Görme Engelli Bölümünden</v>
      </c>
      <c r="C32" s="28" t="str">
        <f>'Tablo-10'!C$9</f>
        <v>Kitap Dışı Materyal</v>
      </c>
      <c r="D32" s="28" t="s">
        <v>128</v>
      </c>
      <c r="E32" t="s">
        <v>129</v>
      </c>
      <c r="F32" s="28">
        <f>'Tablo-10'!F12</f>
        <v>0</v>
      </c>
      <c r="G32">
        <f t="shared" si="0"/>
        <v>0</v>
      </c>
    </row>
    <row r="33" spans="1:7" x14ac:dyDescent="0.3">
      <c r="A33" t="str">
        <f>'Tablo-10'!A$5</f>
        <v>Yerleşik</v>
      </c>
      <c r="B33" s="28" t="str">
        <f>'Tablo-10'!B$11</f>
        <v>Görme Engelli Bölümünden</v>
      </c>
      <c r="C33" s="28" t="str">
        <f>'Tablo-10'!C$9</f>
        <v>Kitap Dışı Materyal</v>
      </c>
      <c r="D33" s="28" t="s">
        <v>128</v>
      </c>
      <c r="E33" t="s">
        <v>130</v>
      </c>
      <c r="F33" s="28">
        <f>'Tablo-10'!G12</f>
        <v>0</v>
      </c>
      <c r="G33">
        <f t="shared" si="0"/>
        <v>0</v>
      </c>
    </row>
    <row r="34" spans="1:7" x14ac:dyDescent="0.3">
      <c r="A34" t="str">
        <f>'Tablo-10'!A$5</f>
        <v>Yerleşik</v>
      </c>
      <c r="B34" s="28" t="str">
        <f>'Tablo-10'!B$11</f>
        <v>Görme Engelli Bölümünden</v>
      </c>
      <c r="C34" s="28" t="str">
        <f>'Tablo-10'!C$10</f>
        <v>Süreli Yayın</v>
      </c>
      <c r="D34" s="28" t="s">
        <v>127</v>
      </c>
      <c r="E34" t="s">
        <v>129</v>
      </c>
      <c r="F34" s="28">
        <f>'Tablo-10'!D13</f>
        <v>0</v>
      </c>
      <c r="G34">
        <f t="shared" si="0"/>
        <v>0</v>
      </c>
    </row>
    <row r="35" spans="1:7" x14ac:dyDescent="0.3">
      <c r="A35" t="str">
        <f>'Tablo-10'!A$5</f>
        <v>Yerleşik</v>
      </c>
      <c r="B35" s="28" t="str">
        <f>'Tablo-10'!B$11</f>
        <v>Görme Engelli Bölümünden</v>
      </c>
      <c r="C35" s="28" t="str">
        <f>'Tablo-10'!C$10</f>
        <v>Süreli Yayın</v>
      </c>
      <c r="D35" s="28" t="s">
        <v>127</v>
      </c>
      <c r="E35" t="s">
        <v>130</v>
      </c>
      <c r="F35" s="28">
        <f>'Tablo-10'!E13</f>
        <v>0</v>
      </c>
      <c r="G35">
        <f t="shared" si="0"/>
        <v>0</v>
      </c>
    </row>
    <row r="36" spans="1:7" x14ac:dyDescent="0.3">
      <c r="A36" t="str">
        <f>'Tablo-10'!A$5</f>
        <v>Yerleşik</v>
      </c>
      <c r="B36" s="28" t="str">
        <f>'Tablo-10'!B$11</f>
        <v>Görme Engelli Bölümünden</v>
      </c>
      <c r="C36" s="28" t="str">
        <f>'Tablo-10'!C$10</f>
        <v>Süreli Yayın</v>
      </c>
      <c r="D36" s="28" t="s">
        <v>128</v>
      </c>
      <c r="E36" t="s">
        <v>129</v>
      </c>
      <c r="F36" s="28">
        <f>'Tablo-10'!F13</f>
        <v>0</v>
      </c>
      <c r="G36">
        <f t="shared" si="0"/>
        <v>0</v>
      </c>
    </row>
    <row r="37" spans="1:7" x14ac:dyDescent="0.3">
      <c r="A37" t="str">
        <f>'Tablo-10'!A$5</f>
        <v>Yerleşik</v>
      </c>
      <c r="B37" s="28" t="str">
        <f>'Tablo-10'!B$11</f>
        <v>Görme Engelli Bölümünden</v>
      </c>
      <c r="C37" s="28" t="str">
        <f>'Tablo-10'!C$10</f>
        <v>Süreli Yayın</v>
      </c>
      <c r="D37" s="28" t="s">
        <v>128</v>
      </c>
      <c r="E37" t="s">
        <v>130</v>
      </c>
      <c r="F37" s="28">
        <f>'Tablo-10'!G13</f>
        <v>0</v>
      </c>
      <c r="G37">
        <f t="shared" si="0"/>
        <v>0</v>
      </c>
    </row>
    <row r="38" spans="1:7" x14ac:dyDescent="0.3">
      <c r="A38" t="str">
        <f>'Tablo-10'!A$15</f>
        <v>Gezici Kütüphane</v>
      </c>
      <c r="B38" s="28"/>
      <c r="C38" s="28" t="str">
        <f>'Tablo-10'!C$15</f>
        <v>Kitap</v>
      </c>
      <c r="D38" s="28" t="s">
        <v>127</v>
      </c>
      <c r="E38" t="s">
        <v>129</v>
      </c>
      <c r="F38" s="28">
        <f>'Tablo-10'!D15</f>
        <v>912</v>
      </c>
      <c r="G38">
        <f t="shared" si="0"/>
        <v>912</v>
      </c>
    </row>
    <row r="39" spans="1:7" x14ac:dyDescent="0.3">
      <c r="A39" t="str">
        <f>'Tablo-10'!A$15</f>
        <v>Gezici Kütüphane</v>
      </c>
      <c r="C39" s="28" t="str">
        <f>'Tablo-10'!C$15</f>
        <v>Kitap</v>
      </c>
      <c r="D39" s="28" t="s">
        <v>127</v>
      </c>
      <c r="E39" t="s">
        <v>130</v>
      </c>
      <c r="F39" s="28">
        <f>'Tablo-10'!E15</f>
        <v>2174</v>
      </c>
      <c r="G39">
        <f t="shared" si="0"/>
        <v>2174</v>
      </c>
    </row>
    <row r="40" spans="1:7" x14ac:dyDescent="0.3">
      <c r="A40" t="str">
        <f>'Tablo-10'!A$15</f>
        <v>Gezici Kütüphane</v>
      </c>
      <c r="B40" s="28"/>
      <c r="C40" s="28" t="str">
        <f>'Tablo-10'!C$15</f>
        <v>Kitap</v>
      </c>
      <c r="D40" s="28" t="s">
        <v>128</v>
      </c>
      <c r="E40" t="s">
        <v>129</v>
      </c>
      <c r="F40" s="28">
        <f>'Tablo-10'!F15</f>
        <v>243</v>
      </c>
      <c r="G40">
        <f t="shared" si="0"/>
        <v>243</v>
      </c>
    </row>
    <row r="41" spans="1:7" x14ac:dyDescent="0.3">
      <c r="A41" t="str">
        <f>'Tablo-10'!A$15</f>
        <v>Gezici Kütüphane</v>
      </c>
      <c r="C41" s="28" t="str">
        <f>'Tablo-10'!C$15</f>
        <v>Kitap</v>
      </c>
      <c r="D41" s="28" t="s">
        <v>128</v>
      </c>
      <c r="E41" t="s">
        <v>130</v>
      </c>
      <c r="F41" s="28">
        <f>'Tablo-10'!G15</f>
        <v>403</v>
      </c>
      <c r="G41">
        <f t="shared" si="0"/>
        <v>403</v>
      </c>
    </row>
    <row r="42" spans="1:7" x14ac:dyDescent="0.3">
      <c r="A42" t="str">
        <f>'Tablo-10'!A$15</f>
        <v>Gezici Kütüphane</v>
      </c>
      <c r="C42" s="28" t="str">
        <f>'Tablo-10'!C$16</f>
        <v>Kitap Dışı Materyal</v>
      </c>
      <c r="D42" s="28" t="s">
        <v>127</v>
      </c>
      <c r="E42" t="s">
        <v>129</v>
      </c>
      <c r="F42" s="28">
        <f>'Tablo-10'!D16</f>
        <v>0</v>
      </c>
      <c r="G42">
        <f t="shared" si="0"/>
        <v>0</v>
      </c>
    </row>
    <row r="43" spans="1:7" x14ac:dyDescent="0.3">
      <c r="A43" t="str">
        <f>'Tablo-10'!A$15</f>
        <v>Gezici Kütüphane</v>
      </c>
      <c r="C43" s="28" t="str">
        <f>'Tablo-10'!C$16</f>
        <v>Kitap Dışı Materyal</v>
      </c>
      <c r="D43" s="28" t="s">
        <v>127</v>
      </c>
      <c r="E43" t="s">
        <v>130</v>
      </c>
      <c r="F43" s="28">
        <f>'Tablo-10'!E16</f>
        <v>0</v>
      </c>
      <c r="G43">
        <f t="shared" si="0"/>
        <v>0</v>
      </c>
    </row>
    <row r="44" spans="1:7" x14ac:dyDescent="0.3">
      <c r="A44" t="str">
        <f>'Tablo-10'!A$15</f>
        <v>Gezici Kütüphane</v>
      </c>
      <c r="C44" s="28" t="str">
        <f>'Tablo-10'!C$16</f>
        <v>Kitap Dışı Materyal</v>
      </c>
      <c r="D44" s="28" t="s">
        <v>128</v>
      </c>
      <c r="E44" t="s">
        <v>129</v>
      </c>
      <c r="F44" s="28">
        <f>'Tablo-10'!F16</f>
        <v>0</v>
      </c>
      <c r="G44">
        <f t="shared" si="0"/>
        <v>0</v>
      </c>
    </row>
    <row r="45" spans="1:7" x14ac:dyDescent="0.3">
      <c r="A45" t="str">
        <f>'Tablo-10'!A$15</f>
        <v>Gezici Kütüphane</v>
      </c>
      <c r="C45" s="28" t="str">
        <f>'Tablo-10'!C$16</f>
        <v>Kitap Dışı Materyal</v>
      </c>
      <c r="D45" s="28" t="s">
        <v>128</v>
      </c>
      <c r="E45" t="s">
        <v>130</v>
      </c>
      <c r="F45" s="28">
        <f>'Tablo-10'!G16</f>
        <v>0</v>
      </c>
      <c r="G45">
        <f t="shared" ref="G45:G49" si="1">F45*1</f>
        <v>0</v>
      </c>
    </row>
    <row r="46" spans="1:7" x14ac:dyDescent="0.3">
      <c r="A46" t="str">
        <f>'Tablo-10'!A$15</f>
        <v>Gezici Kütüphane</v>
      </c>
      <c r="C46" s="28" t="str">
        <f>'Tablo-10'!C$17</f>
        <v>Süreli Yayın</v>
      </c>
      <c r="D46" s="28" t="s">
        <v>127</v>
      </c>
      <c r="E46" t="s">
        <v>129</v>
      </c>
      <c r="F46" s="28">
        <f>'Tablo-10'!D17</f>
        <v>0</v>
      </c>
      <c r="G46">
        <f t="shared" si="1"/>
        <v>0</v>
      </c>
    </row>
    <row r="47" spans="1:7" x14ac:dyDescent="0.3">
      <c r="A47" t="str">
        <f>'Tablo-10'!A$15</f>
        <v>Gezici Kütüphane</v>
      </c>
      <c r="C47" s="28" t="str">
        <f>'Tablo-10'!C$17</f>
        <v>Süreli Yayın</v>
      </c>
      <c r="D47" s="28" t="s">
        <v>127</v>
      </c>
      <c r="E47" t="s">
        <v>130</v>
      </c>
      <c r="F47" s="28">
        <f>'Tablo-10'!E17</f>
        <v>0</v>
      </c>
      <c r="G47">
        <f t="shared" si="1"/>
        <v>0</v>
      </c>
    </row>
    <row r="48" spans="1:7" x14ac:dyDescent="0.3">
      <c r="A48" t="str">
        <f>'Tablo-10'!A$15</f>
        <v>Gezici Kütüphane</v>
      </c>
      <c r="C48" s="28" t="str">
        <f>'Tablo-10'!C$17</f>
        <v>Süreli Yayın</v>
      </c>
      <c r="D48" s="28" t="s">
        <v>128</v>
      </c>
      <c r="E48" t="s">
        <v>129</v>
      </c>
      <c r="F48" s="28">
        <f>'Tablo-10'!F17</f>
        <v>0</v>
      </c>
      <c r="G48">
        <f t="shared" si="1"/>
        <v>0</v>
      </c>
    </row>
    <row r="49" spans="1:7" x14ac:dyDescent="0.3">
      <c r="A49" t="str">
        <f>'Tablo-10'!A$15</f>
        <v>Gezici Kütüphane</v>
      </c>
      <c r="C49" s="28" t="str">
        <f>'Tablo-10'!C$17</f>
        <v>Süreli Yayın</v>
      </c>
      <c r="D49" s="28" t="s">
        <v>128</v>
      </c>
      <c r="E49" t="s">
        <v>130</v>
      </c>
      <c r="F49" s="28">
        <f>'Tablo-10'!G17</f>
        <v>0</v>
      </c>
      <c r="G49">
        <f t="shared" si="1"/>
        <v>0</v>
      </c>
    </row>
  </sheetData>
  <pageMargins left="0.7" right="0.7" top="0.75" bottom="0.75" header="0.3" footer="0.3"/>
  <pageSetup paperSize="9" orientation="portrait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5" workbookViewId="0">
      <selection activeCell="A42" sqref="A42"/>
    </sheetView>
  </sheetViews>
  <sheetFormatPr defaultRowHeight="14.4" x14ac:dyDescent="0.3"/>
  <cols>
    <col min="1" max="1" width="55.88671875" customWidth="1"/>
    <col min="2" max="2" width="19.5546875" customWidth="1"/>
  </cols>
  <sheetData>
    <row r="1" spans="1:4" x14ac:dyDescent="0.3">
      <c r="A1" s="29" t="s">
        <v>219</v>
      </c>
      <c r="B1" s="29" t="s">
        <v>220</v>
      </c>
      <c r="C1" s="30" t="s">
        <v>194</v>
      </c>
      <c r="D1" s="29" t="s">
        <v>195</v>
      </c>
    </row>
    <row r="2" spans="1:4" x14ac:dyDescent="0.3">
      <c r="A2" t="s">
        <v>221</v>
      </c>
      <c r="B2" s="28" t="s">
        <v>222</v>
      </c>
      <c r="C2" s="28">
        <f>'Tablo-11'!$B4</f>
        <v>3</v>
      </c>
      <c r="D2">
        <f>C2*1</f>
        <v>3</v>
      </c>
    </row>
    <row r="3" spans="1:4" x14ac:dyDescent="0.3">
      <c r="A3" t="s">
        <v>221</v>
      </c>
      <c r="B3" s="28" t="s">
        <v>223</v>
      </c>
      <c r="C3" s="28">
        <f>'Tablo-11'!$C4</f>
        <v>8</v>
      </c>
      <c r="D3">
        <f t="shared" ref="D3:D42" si="0">C3*1</f>
        <v>8</v>
      </c>
    </row>
    <row r="4" spans="1:4" x14ac:dyDescent="0.3">
      <c r="A4" t="s">
        <v>221</v>
      </c>
      <c r="B4" s="28" t="s">
        <v>224</v>
      </c>
      <c r="C4" s="28">
        <f>'Tablo-11'!$D4</f>
        <v>3</v>
      </c>
      <c r="D4">
        <f t="shared" si="0"/>
        <v>3</v>
      </c>
    </row>
    <row r="5" spans="1:4" x14ac:dyDescent="0.3">
      <c r="A5" t="s">
        <v>221</v>
      </c>
      <c r="B5" s="28" t="s">
        <v>225</v>
      </c>
      <c r="C5" s="28">
        <f>'Tablo-11'!$E4</f>
        <v>0</v>
      </c>
      <c r="D5">
        <f t="shared" si="0"/>
        <v>0</v>
      </c>
    </row>
    <row r="6" spans="1:4" x14ac:dyDescent="0.3">
      <c r="A6" t="s">
        <v>221</v>
      </c>
      <c r="B6" s="28" t="s">
        <v>226</v>
      </c>
      <c r="C6" s="28">
        <f>'Tablo-11'!$F4</f>
        <v>0</v>
      </c>
      <c r="D6">
        <f t="shared" si="0"/>
        <v>0</v>
      </c>
    </row>
    <row r="7" spans="1:4" x14ac:dyDescent="0.3">
      <c r="A7" t="s">
        <v>227</v>
      </c>
      <c r="B7" s="28" t="s">
        <v>222</v>
      </c>
      <c r="C7" s="28">
        <f>'Tablo-11'!$B5</f>
        <v>2</v>
      </c>
      <c r="D7">
        <f t="shared" si="0"/>
        <v>2</v>
      </c>
    </row>
    <row r="8" spans="1:4" x14ac:dyDescent="0.3">
      <c r="A8" t="s">
        <v>227</v>
      </c>
      <c r="B8" s="28" t="s">
        <v>223</v>
      </c>
      <c r="C8" s="28">
        <f>'Tablo-11'!$C5</f>
        <v>0</v>
      </c>
      <c r="D8">
        <f t="shared" si="0"/>
        <v>0</v>
      </c>
    </row>
    <row r="9" spans="1:4" x14ac:dyDescent="0.3">
      <c r="A9" t="s">
        <v>227</v>
      </c>
      <c r="B9" s="28" t="s">
        <v>224</v>
      </c>
      <c r="C9" s="28">
        <f>'Tablo-11'!$D5</f>
        <v>0</v>
      </c>
      <c r="D9">
        <f t="shared" si="0"/>
        <v>0</v>
      </c>
    </row>
    <row r="10" spans="1:4" x14ac:dyDescent="0.3">
      <c r="A10" t="s">
        <v>227</v>
      </c>
      <c r="B10" s="28" t="s">
        <v>225</v>
      </c>
      <c r="C10" s="28">
        <f>'Tablo-11'!$E5</f>
        <v>0</v>
      </c>
      <c r="D10">
        <f t="shared" si="0"/>
        <v>0</v>
      </c>
    </row>
    <row r="11" spans="1:4" x14ac:dyDescent="0.3">
      <c r="A11" t="s">
        <v>227</v>
      </c>
      <c r="B11" s="28" t="s">
        <v>226</v>
      </c>
      <c r="C11" s="28">
        <f>'Tablo-11'!$F5</f>
        <v>0</v>
      </c>
      <c r="D11">
        <f t="shared" si="0"/>
        <v>0</v>
      </c>
    </row>
    <row r="12" spans="1:4" x14ac:dyDescent="0.3">
      <c r="A12" t="s">
        <v>228</v>
      </c>
      <c r="B12" s="28" t="s">
        <v>222</v>
      </c>
      <c r="C12" s="28">
        <f>'Tablo-11'!$B6</f>
        <v>0</v>
      </c>
      <c r="D12">
        <f t="shared" si="0"/>
        <v>0</v>
      </c>
    </row>
    <row r="13" spans="1:4" x14ac:dyDescent="0.3">
      <c r="A13" t="s">
        <v>228</v>
      </c>
      <c r="B13" s="28" t="s">
        <v>223</v>
      </c>
      <c r="C13" s="28">
        <f>'Tablo-11'!$C6</f>
        <v>0</v>
      </c>
      <c r="D13">
        <f t="shared" si="0"/>
        <v>0</v>
      </c>
    </row>
    <row r="14" spans="1:4" x14ac:dyDescent="0.3">
      <c r="A14" t="s">
        <v>228</v>
      </c>
      <c r="B14" s="28" t="s">
        <v>224</v>
      </c>
      <c r="C14" s="28">
        <f>'Tablo-11'!$D6</f>
        <v>1</v>
      </c>
      <c r="D14">
        <f t="shared" si="0"/>
        <v>1</v>
      </c>
    </row>
    <row r="15" spans="1:4" x14ac:dyDescent="0.3">
      <c r="A15" t="s">
        <v>228</v>
      </c>
      <c r="B15" s="28" t="s">
        <v>225</v>
      </c>
      <c r="C15" s="28">
        <f>'Tablo-11'!$E6</f>
        <v>0</v>
      </c>
      <c r="D15">
        <f t="shared" si="0"/>
        <v>0</v>
      </c>
    </row>
    <row r="16" spans="1:4" x14ac:dyDescent="0.3">
      <c r="A16" t="s">
        <v>228</v>
      </c>
      <c r="B16" s="28" t="s">
        <v>226</v>
      </c>
      <c r="C16" s="28">
        <f>'Tablo-11'!$F6</f>
        <v>0</v>
      </c>
      <c r="D16">
        <f t="shared" si="0"/>
        <v>0</v>
      </c>
    </row>
    <row r="17" spans="1:4" x14ac:dyDescent="0.3">
      <c r="A17" t="s">
        <v>229</v>
      </c>
      <c r="B17" s="28" t="s">
        <v>222</v>
      </c>
      <c r="C17" s="28">
        <f>'Tablo-11'!$B7</f>
        <v>0</v>
      </c>
      <c r="D17">
        <f t="shared" si="0"/>
        <v>0</v>
      </c>
    </row>
    <row r="18" spans="1:4" x14ac:dyDescent="0.3">
      <c r="A18" t="s">
        <v>229</v>
      </c>
      <c r="B18" s="28" t="s">
        <v>223</v>
      </c>
      <c r="C18" s="28">
        <f>'Tablo-11'!$C7</f>
        <v>0</v>
      </c>
      <c r="D18">
        <f t="shared" si="0"/>
        <v>0</v>
      </c>
    </row>
    <row r="19" spans="1:4" x14ac:dyDescent="0.3">
      <c r="A19" t="s">
        <v>229</v>
      </c>
      <c r="B19" s="28" t="s">
        <v>224</v>
      </c>
      <c r="C19" s="28">
        <f>'Tablo-11'!$D7</f>
        <v>0</v>
      </c>
      <c r="D19">
        <f t="shared" si="0"/>
        <v>0</v>
      </c>
    </row>
    <row r="20" spans="1:4" x14ac:dyDescent="0.3">
      <c r="A20" t="s">
        <v>229</v>
      </c>
      <c r="B20" s="28" t="s">
        <v>225</v>
      </c>
      <c r="C20" s="28">
        <f>'Tablo-11'!$E7</f>
        <v>0</v>
      </c>
      <c r="D20">
        <f t="shared" si="0"/>
        <v>0</v>
      </c>
    </row>
    <row r="21" spans="1:4" x14ac:dyDescent="0.3">
      <c r="A21" t="s">
        <v>229</v>
      </c>
      <c r="B21" s="28" t="s">
        <v>226</v>
      </c>
      <c r="C21" s="28">
        <f>'Tablo-11'!$F7</f>
        <v>0</v>
      </c>
      <c r="D21">
        <f t="shared" si="0"/>
        <v>0</v>
      </c>
    </row>
    <row r="22" spans="1:4" x14ac:dyDescent="0.3">
      <c r="A22" t="s">
        <v>230</v>
      </c>
      <c r="B22" s="28" t="s">
        <v>222</v>
      </c>
      <c r="C22" s="28">
        <f>'Tablo-11'!$B8</f>
        <v>0</v>
      </c>
      <c r="D22">
        <f t="shared" si="0"/>
        <v>0</v>
      </c>
    </row>
    <row r="23" spans="1:4" x14ac:dyDescent="0.3">
      <c r="A23" t="s">
        <v>230</v>
      </c>
      <c r="B23" s="28" t="s">
        <v>223</v>
      </c>
      <c r="C23" s="28">
        <f>'Tablo-11'!$C8</f>
        <v>0</v>
      </c>
      <c r="D23">
        <f t="shared" si="0"/>
        <v>0</v>
      </c>
    </row>
    <row r="24" spans="1:4" x14ac:dyDescent="0.3">
      <c r="A24" t="s">
        <v>230</v>
      </c>
      <c r="B24" s="28" t="s">
        <v>224</v>
      </c>
      <c r="C24" s="28">
        <f>'Tablo-11'!$D8</f>
        <v>0</v>
      </c>
      <c r="D24">
        <f t="shared" si="0"/>
        <v>0</v>
      </c>
    </row>
    <row r="25" spans="1:4" x14ac:dyDescent="0.3">
      <c r="A25" t="s">
        <v>230</v>
      </c>
      <c r="B25" s="28" t="s">
        <v>225</v>
      </c>
      <c r="C25" s="28">
        <f>'Tablo-11'!$E8</f>
        <v>0</v>
      </c>
      <c r="D25">
        <f t="shared" si="0"/>
        <v>0</v>
      </c>
    </row>
    <row r="26" spans="1:4" x14ac:dyDescent="0.3">
      <c r="A26" t="s">
        <v>230</v>
      </c>
      <c r="B26" s="28" t="s">
        <v>226</v>
      </c>
      <c r="C26" s="28">
        <f>'Tablo-11'!$F8</f>
        <v>0</v>
      </c>
      <c r="D26">
        <f t="shared" si="0"/>
        <v>0</v>
      </c>
    </row>
    <row r="27" spans="1:4" x14ac:dyDescent="0.3">
      <c r="A27" t="s">
        <v>231</v>
      </c>
      <c r="B27" s="28" t="s">
        <v>222</v>
      </c>
      <c r="C27" s="28">
        <f>'Tablo-11'!$B9</f>
        <v>0</v>
      </c>
      <c r="D27">
        <f t="shared" si="0"/>
        <v>0</v>
      </c>
    </row>
    <row r="28" spans="1:4" x14ac:dyDescent="0.3">
      <c r="A28" t="s">
        <v>231</v>
      </c>
      <c r="B28" s="28" t="s">
        <v>223</v>
      </c>
      <c r="C28" s="28">
        <f>'Tablo-11'!$C9</f>
        <v>0</v>
      </c>
      <c r="D28">
        <f t="shared" si="0"/>
        <v>0</v>
      </c>
    </row>
    <row r="29" spans="1:4" x14ac:dyDescent="0.3">
      <c r="A29" t="s">
        <v>231</v>
      </c>
      <c r="B29" s="28" t="s">
        <v>224</v>
      </c>
      <c r="C29" s="28">
        <f>'Tablo-11'!$D9</f>
        <v>1</v>
      </c>
      <c r="D29">
        <f t="shared" si="0"/>
        <v>1</v>
      </c>
    </row>
    <row r="30" spans="1:4" x14ac:dyDescent="0.3">
      <c r="A30" t="s">
        <v>231</v>
      </c>
      <c r="B30" s="28" t="s">
        <v>225</v>
      </c>
      <c r="C30" s="28">
        <f>'Tablo-11'!$E9</f>
        <v>0</v>
      </c>
      <c r="D30">
        <f t="shared" si="0"/>
        <v>0</v>
      </c>
    </row>
    <row r="31" spans="1:4" x14ac:dyDescent="0.3">
      <c r="A31" t="s">
        <v>231</v>
      </c>
      <c r="B31" s="28" t="s">
        <v>226</v>
      </c>
      <c r="C31" s="28">
        <f>'Tablo-11'!$F9</f>
        <v>0</v>
      </c>
      <c r="D31">
        <f t="shared" si="0"/>
        <v>0</v>
      </c>
    </row>
    <row r="32" spans="1:4" x14ac:dyDescent="0.3">
      <c r="A32" t="s">
        <v>232</v>
      </c>
      <c r="B32" s="28" t="s">
        <v>222</v>
      </c>
      <c r="C32" s="28">
        <f>'Tablo-11'!$B10</f>
        <v>0</v>
      </c>
      <c r="D32">
        <f t="shared" si="0"/>
        <v>0</v>
      </c>
    </row>
    <row r="33" spans="1:4" x14ac:dyDescent="0.3">
      <c r="A33" t="s">
        <v>232</v>
      </c>
      <c r="B33" s="28" t="s">
        <v>223</v>
      </c>
      <c r="C33" s="28">
        <f>'Tablo-11'!$C10</f>
        <v>0</v>
      </c>
      <c r="D33">
        <f t="shared" si="0"/>
        <v>0</v>
      </c>
    </row>
    <row r="34" spans="1:4" x14ac:dyDescent="0.3">
      <c r="A34" t="s">
        <v>232</v>
      </c>
      <c r="B34" s="28" t="s">
        <v>224</v>
      </c>
      <c r="C34" s="28">
        <f>'Tablo-11'!$D10</f>
        <v>0</v>
      </c>
      <c r="D34">
        <f t="shared" si="0"/>
        <v>0</v>
      </c>
    </row>
    <row r="35" spans="1:4" x14ac:dyDescent="0.3">
      <c r="A35" t="s">
        <v>232</v>
      </c>
      <c r="B35" s="28" t="s">
        <v>225</v>
      </c>
      <c r="C35" s="28">
        <f>'Tablo-11'!$E10</f>
        <v>0</v>
      </c>
      <c r="D35">
        <f t="shared" si="0"/>
        <v>0</v>
      </c>
    </row>
    <row r="36" spans="1:4" x14ac:dyDescent="0.3">
      <c r="A36" t="s">
        <v>232</v>
      </c>
      <c r="B36" s="28" t="s">
        <v>226</v>
      </c>
      <c r="C36" s="28">
        <f>'Tablo-11'!$F10</f>
        <v>0</v>
      </c>
      <c r="D36">
        <f t="shared" si="0"/>
        <v>0</v>
      </c>
    </row>
    <row r="37" spans="1:4" x14ac:dyDescent="0.3">
      <c r="A37" t="s">
        <v>233</v>
      </c>
      <c r="B37" s="28" t="s">
        <v>222</v>
      </c>
      <c r="C37" s="28">
        <f>'Tablo-11'!$B13</f>
        <v>0</v>
      </c>
      <c r="D37">
        <f t="shared" si="0"/>
        <v>0</v>
      </c>
    </row>
    <row r="38" spans="1:4" x14ac:dyDescent="0.3">
      <c r="A38" t="s">
        <v>233</v>
      </c>
      <c r="B38" s="28" t="s">
        <v>223</v>
      </c>
      <c r="C38" s="28">
        <f>'Tablo-11'!$C13</f>
        <v>0</v>
      </c>
      <c r="D38">
        <f t="shared" si="0"/>
        <v>0</v>
      </c>
    </row>
    <row r="39" spans="1:4" x14ac:dyDescent="0.3">
      <c r="A39" t="s">
        <v>233</v>
      </c>
      <c r="B39" s="28" t="s">
        <v>224</v>
      </c>
      <c r="C39" s="28">
        <f>'Tablo-11'!$D13</f>
        <v>0</v>
      </c>
      <c r="D39">
        <f t="shared" si="0"/>
        <v>0</v>
      </c>
    </row>
    <row r="40" spans="1:4" x14ac:dyDescent="0.3">
      <c r="A40" t="s">
        <v>233</v>
      </c>
      <c r="B40" s="28" t="s">
        <v>225</v>
      </c>
      <c r="C40" s="28">
        <f>'Tablo-11'!$E13</f>
        <v>0</v>
      </c>
      <c r="D40">
        <f t="shared" si="0"/>
        <v>0</v>
      </c>
    </row>
    <row r="41" spans="1:4" x14ac:dyDescent="0.3">
      <c r="A41" t="s">
        <v>233</v>
      </c>
      <c r="B41" s="28" t="s">
        <v>226</v>
      </c>
      <c r="C41" s="28">
        <f>'Tablo-11'!$F13</f>
        <v>0</v>
      </c>
      <c r="D41">
        <f t="shared" si="0"/>
        <v>0</v>
      </c>
    </row>
    <row r="42" spans="1:4" x14ac:dyDescent="0.3">
      <c r="A42" t="s">
        <v>234</v>
      </c>
      <c r="B42" s="28" t="s">
        <v>222</v>
      </c>
      <c r="C42" s="28">
        <f>'Tablo-11'!$B11</f>
        <v>0</v>
      </c>
      <c r="D42">
        <f t="shared" si="0"/>
        <v>0</v>
      </c>
    </row>
  </sheetData>
  <pageMargins left="0.7" right="0.7" top="0.75" bottom="0.75" header="0.3" footer="0.3"/>
  <pageSetup paperSize="9" orientation="portrait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"/>
    </sheetView>
  </sheetViews>
  <sheetFormatPr defaultRowHeight="14.4" x14ac:dyDescent="0.3"/>
  <cols>
    <col min="1" max="1" width="44.109375" customWidth="1"/>
    <col min="2" max="2" width="10.88671875" customWidth="1"/>
  </cols>
  <sheetData>
    <row r="1" spans="1:3" x14ac:dyDescent="0.3">
      <c r="A1" s="29" t="s">
        <v>189</v>
      </c>
      <c r="B1" s="30" t="s">
        <v>194</v>
      </c>
      <c r="C1" s="29" t="s">
        <v>195</v>
      </c>
    </row>
    <row r="2" spans="1:3" x14ac:dyDescent="0.3">
      <c r="A2" t="str">
        <f>'Tablo-1'!A7</f>
        <v>000-Genel</v>
      </c>
      <c r="B2" s="28">
        <f>'Tablo-1'!N7</f>
        <v>1772</v>
      </c>
      <c r="C2">
        <f>B2*1</f>
        <v>1772</v>
      </c>
    </row>
    <row r="3" spans="1:3" x14ac:dyDescent="0.3">
      <c r="A3" t="str">
        <f>'Tablo-1'!A8</f>
        <v>100-Felsefe ve Psikoloji</v>
      </c>
      <c r="B3" s="28">
        <f>'Tablo-1'!N8</f>
        <v>2709</v>
      </c>
      <c r="C3">
        <f t="shared" ref="C3:C11" si="0">B3*1</f>
        <v>2709</v>
      </c>
    </row>
    <row r="4" spans="1:3" x14ac:dyDescent="0.3">
      <c r="A4" t="str">
        <f>'Tablo-1'!A9</f>
        <v>200-Din</v>
      </c>
      <c r="B4" s="28">
        <f>'Tablo-1'!N9</f>
        <v>4163</v>
      </c>
      <c r="C4">
        <f t="shared" si="0"/>
        <v>4163</v>
      </c>
    </row>
    <row r="5" spans="1:3" x14ac:dyDescent="0.3">
      <c r="A5" t="str">
        <f>'Tablo-1'!A10</f>
        <v>300-Toplum Bilimleri</v>
      </c>
      <c r="B5" s="28">
        <f>'Tablo-1'!N10</f>
        <v>13573</v>
      </c>
      <c r="C5">
        <f t="shared" si="0"/>
        <v>13573</v>
      </c>
    </row>
    <row r="6" spans="1:3" x14ac:dyDescent="0.3">
      <c r="A6" t="str">
        <f>'Tablo-1'!A11</f>
        <v>400-Dil ve Dilbilim</v>
      </c>
      <c r="B6" s="28">
        <f>'Tablo-1'!N11</f>
        <v>1284</v>
      </c>
      <c r="C6">
        <f t="shared" si="0"/>
        <v>1284</v>
      </c>
    </row>
    <row r="7" spans="1:3" x14ac:dyDescent="0.3">
      <c r="A7" t="str">
        <f>'Tablo-1'!A12</f>
        <v>500-Doğa Bilimleri ve Matematik</v>
      </c>
      <c r="B7" s="28">
        <f>'Tablo-1'!N12</f>
        <v>1206</v>
      </c>
      <c r="C7">
        <f t="shared" si="0"/>
        <v>1206</v>
      </c>
    </row>
    <row r="8" spans="1:3" x14ac:dyDescent="0.3">
      <c r="A8" t="str">
        <f>'Tablo-1'!A13</f>
        <v>600-Uygulamalı Bilimler ve Teknoloji</v>
      </c>
      <c r="B8" s="28">
        <f>'Tablo-1'!N13</f>
        <v>2113</v>
      </c>
      <c r="C8">
        <f t="shared" si="0"/>
        <v>2113</v>
      </c>
    </row>
    <row r="9" spans="1:3" x14ac:dyDescent="0.3">
      <c r="A9" t="str">
        <f>'Tablo-1'!A14</f>
        <v>700-Sanatlar</v>
      </c>
      <c r="B9" s="28">
        <f>'Tablo-1'!N14</f>
        <v>4879</v>
      </c>
      <c r="C9">
        <f t="shared" si="0"/>
        <v>4879</v>
      </c>
    </row>
    <row r="10" spans="1:3" x14ac:dyDescent="0.3">
      <c r="A10" t="str">
        <f>'Tablo-1'!A15</f>
        <v>800-Edebiyat ve Retorik</v>
      </c>
      <c r="B10" s="28">
        <f>'Tablo-1'!N15</f>
        <v>33360</v>
      </c>
      <c r="C10">
        <f t="shared" si="0"/>
        <v>33360</v>
      </c>
    </row>
    <row r="11" spans="1:3" x14ac:dyDescent="0.3">
      <c r="A11" t="str">
        <f>'Tablo-1'!A16</f>
        <v>900-Coğrafya, Tarih ve Yardımcı Disiplinler</v>
      </c>
      <c r="B11" s="28">
        <f>'Tablo-1'!N16</f>
        <v>9410</v>
      </c>
      <c r="C11">
        <f t="shared" si="0"/>
        <v>9410</v>
      </c>
    </row>
  </sheetData>
  <pageMargins left="0.7" right="0.7" top="0.75" bottom="0.75" header="0.3" footer="0.3"/>
  <pageSetup paperSize="9" orientation="portrait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3" sqref="A23"/>
    </sheetView>
  </sheetViews>
  <sheetFormatPr defaultRowHeight="14.4" x14ac:dyDescent="0.3"/>
  <cols>
    <col min="1" max="1" width="19.6640625" customWidth="1"/>
    <col min="2" max="2" width="18" customWidth="1"/>
    <col min="3" max="3" width="10.88671875" customWidth="1"/>
  </cols>
  <sheetData>
    <row r="1" spans="1:4" x14ac:dyDescent="0.3">
      <c r="A1" s="29" t="s">
        <v>202</v>
      </c>
      <c r="B1" s="29" t="s">
        <v>203</v>
      </c>
      <c r="C1" s="30" t="s">
        <v>194</v>
      </c>
      <c r="D1" s="29" t="s">
        <v>195</v>
      </c>
    </row>
    <row r="2" spans="1:4" x14ac:dyDescent="0.3">
      <c r="A2" t="str">
        <f>'Tablo-6'!A4</f>
        <v>Afiş</v>
      </c>
      <c r="C2">
        <f>'Tablo-6'!F4</f>
        <v>0</v>
      </c>
      <c r="D2">
        <f>C2*1</f>
        <v>0</v>
      </c>
    </row>
    <row r="3" spans="1:4" x14ac:dyDescent="0.3">
      <c r="A3" t="str">
        <f>'Tablo-6'!A5</f>
        <v>Atlas</v>
      </c>
      <c r="C3">
        <f>'Tablo-6'!F5</f>
        <v>2</v>
      </c>
      <c r="D3">
        <f t="shared" ref="D3:D30" si="0">C3*1</f>
        <v>2</v>
      </c>
    </row>
    <row r="4" spans="1:4" x14ac:dyDescent="0.3">
      <c r="A4" t="str">
        <f>'Tablo-6'!A6</f>
        <v>Banknot</v>
      </c>
      <c r="C4">
        <f>'Tablo-6'!F6</f>
        <v>0</v>
      </c>
      <c r="D4">
        <f t="shared" si="0"/>
        <v>0</v>
      </c>
    </row>
    <row r="5" spans="1:4" x14ac:dyDescent="0.3">
      <c r="A5" t="str">
        <f>'Tablo-6'!A7</f>
        <v>Bozuk Para</v>
      </c>
      <c r="C5">
        <f>'Tablo-6'!F7</f>
        <v>0</v>
      </c>
      <c r="D5">
        <f t="shared" si="0"/>
        <v>0</v>
      </c>
    </row>
    <row r="6" spans="1:4" x14ac:dyDescent="0.3">
      <c r="A6" t="str">
        <f>'Tablo-6'!A8</f>
        <v>Harita</v>
      </c>
      <c r="C6">
        <f>'Tablo-6'!F8</f>
        <v>2</v>
      </c>
      <c r="D6">
        <f t="shared" si="0"/>
        <v>2</v>
      </c>
    </row>
    <row r="7" spans="1:4" x14ac:dyDescent="0.3">
      <c r="A7" t="str">
        <f>'Tablo-6'!A9</f>
        <v>Küre</v>
      </c>
      <c r="C7">
        <f>'Tablo-6'!F9</f>
        <v>0</v>
      </c>
      <c r="D7">
        <f t="shared" si="0"/>
        <v>0</v>
      </c>
    </row>
    <row r="8" spans="1:4" x14ac:dyDescent="0.3">
      <c r="A8" t="str">
        <f>'Tablo-6'!A10</f>
        <v>Mikrofilm</v>
      </c>
      <c r="C8">
        <f>'Tablo-6'!F10</f>
        <v>0</v>
      </c>
      <c r="D8">
        <f t="shared" si="0"/>
        <v>0</v>
      </c>
    </row>
    <row r="9" spans="1:4" x14ac:dyDescent="0.3">
      <c r="A9" t="str">
        <f>'Tablo-6'!A11</f>
        <v>Mikrofiş</v>
      </c>
      <c r="C9">
        <f>'Tablo-6'!F11</f>
        <v>0</v>
      </c>
      <c r="D9">
        <f t="shared" si="0"/>
        <v>0</v>
      </c>
    </row>
    <row r="10" spans="1:4" x14ac:dyDescent="0.3">
      <c r="A10" t="str">
        <f>'Tablo-6'!A12</f>
        <v>Nota</v>
      </c>
      <c r="C10">
        <f>'Tablo-6'!F12</f>
        <v>0</v>
      </c>
      <c r="D10">
        <f t="shared" si="0"/>
        <v>0</v>
      </c>
    </row>
    <row r="11" spans="1:4" x14ac:dyDescent="0.3">
      <c r="A11" t="str">
        <f>'Tablo-6'!A13</f>
        <v>Posta Kartı</v>
      </c>
      <c r="C11">
        <f>'Tablo-6'!F13</f>
        <v>0</v>
      </c>
      <c r="D11">
        <f t="shared" si="0"/>
        <v>0</v>
      </c>
    </row>
    <row r="12" spans="1:4" x14ac:dyDescent="0.3">
      <c r="A12" t="str">
        <f>'Tablo-6'!A14</f>
        <v>Pul</v>
      </c>
      <c r="C12">
        <f>'Tablo-6'!F14</f>
        <v>0</v>
      </c>
      <c r="D12">
        <f t="shared" si="0"/>
        <v>0</v>
      </c>
    </row>
    <row r="13" spans="1:4" x14ac:dyDescent="0.3">
      <c r="A13" t="str">
        <f>'Tablo-6'!A15</f>
        <v>Tablo</v>
      </c>
      <c r="C13">
        <f>'Tablo-6'!F15</f>
        <v>1</v>
      </c>
      <c r="D13">
        <f t="shared" si="0"/>
        <v>1</v>
      </c>
    </row>
    <row r="14" spans="1:4" x14ac:dyDescent="0.3">
      <c r="A14" t="str">
        <f>'Tablo-6'!A16</f>
        <v>Plak</v>
      </c>
      <c r="C14">
        <f>'Tablo-6'!F16</f>
        <v>0</v>
      </c>
      <c r="D14">
        <f t="shared" si="0"/>
        <v>0</v>
      </c>
    </row>
    <row r="15" spans="1:4" x14ac:dyDescent="0.3">
      <c r="A15" t="str">
        <f>'Tablo-6'!A17</f>
        <v>Ses Kaseti</v>
      </c>
      <c r="C15">
        <f>'Tablo-6'!F17</f>
        <v>25</v>
      </c>
      <c r="D15">
        <f t="shared" si="0"/>
        <v>25</v>
      </c>
    </row>
    <row r="16" spans="1:4" x14ac:dyDescent="0.3">
      <c r="A16" t="str">
        <f>'Tablo-6'!A18</f>
        <v>CD</v>
      </c>
      <c r="C16">
        <f>'Tablo-6'!F18</f>
        <v>108</v>
      </c>
      <c r="D16">
        <f t="shared" si="0"/>
        <v>108</v>
      </c>
    </row>
    <row r="17" spans="1:4" x14ac:dyDescent="0.3">
      <c r="A17" t="str">
        <f>'Tablo-6'!A19</f>
        <v>Disket</v>
      </c>
      <c r="C17">
        <f>'Tablo-6'!F19</f>
        <v>0</v>
      </c>
      <c r="D17">
        <f t="shared" si="0"/>
        <v>0</v>
      </c>
    </row>
    <row r="18" spans="1:4" x14ac:dyDescent="0.3">
      <c r="A18" t="str">
        <f>'Tablo-6'!A20</f>
        <v>DVD</v>
      </c>
      <c r="C18">
        <f>'Tablo-6'!F20</f>
        <v>25</v>
      </c>
      <c r="D18">
        <f t="shared" si="0"/>
        <v>25</v>
      </c>
    </row>
    <row r="19" spans="1:4" x14ac:dyDescent="0.3">
      <c r="A19" t="str">
        <f>'Tablo-6'!A21</f>
        <v>Film</v>
      </c>
      <c r="C19">
        <f>'Tablo-6'!F21</f>
        <v>0</v>
      </c>
      <c r="D19">
        <f t="shared" si="0"/>
        <v>0</v>
      </c>
    </row>
    <row r="20" spans="1:4" x14ac:dyDescent="0.3">
      <c r="A20" t="str">
        <f>'Tablo-6'!A22</f>
        <v>Video Kaset</v>
      </c>
      <c r="C20">
        <f>'Tablo-6'!F22</f>
        <v>0</v>
      </c>
      <c r="D20">
        <f t="shared" si="0"/>
        <v>0</v>
      </c>
    </row>
    <row r="21" spans="1:4" x14ac:dyDescent="0.3">
      <c r="A21" t="str">
        <f>'Tablo-6'!A23</f>
        <v>Braille Kitap</v>
      </c>
      <c r="C21">
        <f>'Tablo-6'!F23</f>
        <v>24</v>
      </c>
      <c r="D21">
        <f t="shared" si="0"/>
        <v>24</v>
      </c>
    </row>
    <row r="22" spans="1:4" x14ac:dyDescent="0.3">
      <c r="A22" t="str">
        <f>'Tablo-6'!A24</f>
        <v>Slayt</v>
      </c>
      <c r="C22">
        <f>'Tablo-6'!F24</f>
        <v>0</v>
      </c>
      <c r="D22">
        <f t="shared" si="0"/>
        <v>0</v>
      </c>
    </row>
    <row r="23" spans="1:4" x14ac:dyDescent="0.3">
      <c r="A23" t="str">
        <f>'Tablo-6'!A25</f>
        <v>Satranç</v>
      </c>
      <c r="C23">
        <f>'Tablo-6'!F25</f>
        <v>0</v>
      </c>
      <c r="D23">
        <f t="shared" si="0"/>
        <v>0</v>
      </c>
    </row>
    <row r="24" spans="1:4" x14ac:dyDescent="0.3">
      <c r="A24" t="str">
        <f>'Tablo-6'!A26</f>
        <v>Broşür</v>
      </c>
      <c r="C24">
        <f>'Tablo-6'!F26</f>
        <v>0</v>
      </c>
      <c r="D24">
        <f t="shared" si="0"/>
        <v>0</v>
      </c>
    </row>
    <row r="25" spans="1:4" x14ac:dyDescent="0.3">
      <c r="A25" t="str">
        <f>'Tablo-6'!A27</f>
        <v>e-Kitap</v>
      </c>
      <c r="C25">
        <f>'Tablo-6'!F27</f>
        <v>0</v>
      </c>
      <c r="D25">
        <f t="shared" si="0"/>
        <v>0</v>
      </c>
    </row>
    <row r="26" spans="1:4" x14ac:dyDescent="0.3">
      <c r="A26" t="str">
        <f>'Tablo-6'!A28</f>
        <v>Eğitim Kartları</v>
      </c>
      <c r="C26">
        <f>'Tablo-6'!F28</f>
        <v>0</v>
      </c>
      <c r="D26">
        <f t="shared" si="0"/>
        <v>0</v>
      </c>
    </row>
    <row r="27" spans="1:4" x14ac:dyDescent="0.3">
      <c r="A27" t="str">
        <f>'Tablo-6'!A29</f>
        <v>Eğitici Oyuncak</v>
      </c>
      <c r="C27">
        <f>'Tablo-6'!F29</f>
        <v>0</v>
      </c>
      <c r="D27">
        <f t="shared" si="0"/>
        <v>0</v>
      </c>
    </row>
    <row r="28" spans="1:4" x14ac:dyDescent="0.3">
      <c r="A28" t="str">
        <f>'Tablo-6'!A$30</f>
        <v>Yazmaeser</v>
      </c>
      <c r="B28" t="str">
        <f>'Tablo-6'!B30</f>
        <v>Mikrofilm</v>
      </c>
      <c r="C28">
        <f>'Tablo-6'!F30</f>
        <v>0</v>
      </c>
      <c r="D28">
        <f t="shared" si="0"/>
        <v>0</v>
      </c>
    </row>
    <row r="29" spans="1:4" x14ac:dyDescent="0.3">
      <c r="A29" t="str">
        <f>'Tablo-6'!A$30</f>
        <v>Yazmaeser</v>
      </c>
      <c r="B29" t="str">
        <f>'Tablo-6'!B31</f>
        <v>CD</v>
      </c>
      <c r="C29">
        <f>'Tablo-6'!F31</f>
        <v>0</v>
      </c>
      <c r="D29">
        <f t="shared" si="0"/>
        <v>0</v>
      </c>
    </row>
    <row r="30" spans="1:4" x14ac:dyDescent="0.3">
      <c r="A30" t="str">
        <f>'Tablo-6'!A$30</f>
        <v>Yazmaeser</v>
      </c>
      <c r="B30" t="str">
        <f>'Tablo-6'!B32</f>
        <v>DVD</v>
      </c>
      <c r="C30">
        <f>'Tablo-6'!F32</f>
        <v>0</v>
      </c>
      <c r="D30">
        <f t="shared" si="0"/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4.4" x14ac:dyDescent="0.3"/>
  <cols>
    <col min="1" max="1" width="13.44140625" customWidth="1"/>
    <col min="2" max="2" width="60.44140625" customWidth="1"/>
    <col min="3" max="3" width="84.44140625" customWidth="1"/>
  </cols>
  <sheetData>
    <row r="1" spans="1:3" x14ac:dyDescent="0.3">
      <c r="A1" t="s">
        <v>108</v>
      </c>
      <c r="B1" t="s">
        <v>235</v>
      </c>
      <c r="C1" t="s">
        <v>236</v>
      </c>
    </row>
    <row r="2" spans="1:3" x14ac:dyDescent="0.3">
      <c r="A2" t="s">
        <v>237</v>
      </c>
      <c r="B2" t="str">
        <f>IF(C2=Sistem!B$5,"",C2)</f>
        <v/>
      </c>
      <c r="C2" s="32" t="str">
        <f>'Tablo-1'!A19</f>
        <v>Tabloya ait notlarınızı bu alana giriniz. (En Fazla 1000 karakter)</v>
      </c>
    </row>
    <row r="3" spans="1:3" x14ac:dyDescent="0.3">
      <c r="A3" t="s">
        <v>238</v>
      </c>
      <c r="B3" t="str">
        <f>IF(C3=Sistem!B$5,"",C3)</f>
        <v/>
      </c>
      <c r="C3" s="32" t="str">
        <f>'Tablo-2'!A50</f>
        <v>Tabloya ait notlarınızı bu alana giriniz. (En Fazla 1000 karakter)</v>
      </c>
    </row>
    <row r="4" spans="1:3" x14ac:dyDescent="0.3">
      <c r="A4" t="s">
        <v>239</v>
      </c>
      <c r="B4" t="str">
        <f>IF(C4=Sistem!B$5,"",C4)</f>
        <v/>
      </c>
      <c r="C4" s="32" t="str">
        <f>'Tablo-3'!A5</f>
        <v>Tabloya ait notlarınızı bu alana giriniz. (En Fazla 1000 karakter)</v>
      </c>
    </row>
    <row r="5" spans="1:3" x14ac:dyDescent="0.3">
      <c r="A5" t="s">
        <v>240</v>
      </c>
      <c r="B5" t="str">
        <f>IF(C5=Sistem!B$5,"",C5)</f>
        <v/>
      </c>
      <c r="C5" s="32" t="str">
        <f>'Tablo-4'!A8</f>
        <v>Tabloya ait notlarınızı bu alana giriniz. (En Fazla 1000 karakter)</v>
      </c>
    </row>
    <row r="6" spans="1:3" x14ac:dyDescent="0.3">
      <c r="A6" t="s">
        <v>241</v>
      </c>
      <c r="B6" t="str">
        <f>IF(C6=Sistem!B$5,"",C6)</f>
        <v/>
      </c>
      <c r="C6" s="32" t="str">
        <f>'Tablo-5'!A7</f>
        <v>Tabloya ait notlarınızı bu alana giriniz. (En Fazla 1000 karakter)</v>
      </c>
    </row>
    <row r="7" spans="1:3" x14ac:dyDescent="0.3">
      <c r="A7" t="s">
        <v>242</v>
      </c>
      <c r="B7" t="str">
        <f>IF(C7=Sistem!B$5,"",C7)</f>
        <v/>
      </c>
      <c r="C7" s="32" t="str">
        <f>'Tablo-6'!A35</f>
        <v>Tabloya ait notlarınızı bu alana giriniz. (En Fazla 1000 karakter)</v>
      </c>
    </row>
    <row r="8" spans="1:3" x14ac:dyDescent="0.3">
      <c r="A8" t="s">
        <v>243</v>
      </c>
      <c r="B8" t="str">
        <f>IF(C8=Sistem!B$5,"",C8)</f>
        <v/>
      </c>
      <c r="C8" s="32" t="str">
        <f>'Tablo-7'!A32</f>
        <v>Tabloya ait notlarınızı bu alana giriniz. (En Fazla 1000 karakter)</v>
      </c>
    </row>
    <row r="9" spans="1:3" x14ac:dyDescent="0.3">
      <c r="A9" t="s">
        <v>244</v>
      </c>
      <c r="B9" t="str">
        <f>IF(C9=Sistem!B$5,"",C9)</f>
        <v/>
      </c>
      <c r="C9" s="32" t="str">
        <f>'Tablo-8'!A11</f>
        <v>Tabloya ait notlarınızı bu alana giriniz. (En Fazla 1000 karakter)</v>
      </c>
    </row>
    <row r="10" spans="1:3" x14ac:dyDescent="0.3">
      <c r="A10" t="s">
        <v>245</v>
      </c>
      <c r="B10" t="str">
        <f>IF(C10=Sistem!B$5,"",C10)</f>
        <v/>
      </c>
      <c r="C10" s="32" t="str">
        <f>'Tablo-9'!A12</f>
        <v>Tabloya ait notlarınızı bu alana giriniz. (En Fazla 1000 karakter)</v>
      </c>
    </row>
    <row r="11" spans="1:3" x14ac:dyDescent="0.3">
      <c r="A11" t="s">
        <v>246</v>
      </c>
      <c r="B11" t="str">
        <f>IF(C11=Sistem!B$5,"",C11)</f>
        <v/>
      </c>
      <c r="C11" s="32" t="str">
        <f>'Tablo-10'!A22</f>
        <v>Tabloya ait notlarınızı bu alana giriniz. (En Fazla 1000 karakter)</v>
      </c>
    </row>
    <row r="12" spans="1:3" x14ac:dyDescent="0.3">
      <c r="A12" t="s">
        <v>247</v>
      </c>
      <c r="B12" t="str">
        <f>IF(C12=Sistem!B$5,"",C12)</f>
        <v/>
      </c>
      <c r="C12" s="32" t="str">
        <f>'Tablo-11'!A15</f>
        <v>Tabloya ait notlarınızı bu alana giriniz. (En Fazla 1000 karakter)</v>
      </c>
    </row>
  </sheetData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4.4" x14ac:dyDescent="0.3"/>
  <cols>
    <col min="1" max="1" width="15.88671875" bestFit="1" customWidth="1"/>
    <col min="2" max="2" width="44.44140625" customWidth="1"/>
  </cols>
  <sheetData>
    <row r="1" spans="1:2" x14ac:dyDescent="0.3">
      <c r="A1" t="s">
        <v>248</v>
      </c>
      <c r="B1" t="s">
        <v>249</v>
      </c>
    </row>
    <row r="2" spans="1:2" x14ac:dyDescent="0.3">
      <c r="A2" t="s">
        <v>250</v>
      </c>
      <c r="B2">
        <v>2</v>
      </c>
    </row>
    <row r="3" spans="1:2" x14ac:dyDescent="0.3">
      <c r="A3" t="s">
        <v>251</v>
      </c>
      <c r="B3">
        <v>2017</v>
      </c>
    </row>
    <row r="4" spans="1:2" x14ac:dyDescent="0.3">
      <c r="A4" t="s">
        <v>252</v>
      </c>
      <c r="B4">
        <v>1</v>
      </c>
    </row>
    <row r="5" spans="1:2" x14ac:dyDescent="0.3">
      <c r="A5" t="s">
        <v>253</v>
      </c>
      <c r="B5" t="s">
        <v>254</v>
      </c>
    </row>
    <row r="6" spans="1:2" x14ac:dyDescent="0.3">
      <c r="B6" t="str">
        <f>"("&amp;B3&amp;" "&amp;B2&amp;". Dönem)"</f>
        <v>(2017 2. Dönem)</v>
      </c>
    </row>
    <row r="7" spans="1:2" x14ac:dyDescent="0.3">
      <c r="A7" t="s">
        <v>255</v>
      </c>
      <c r="B7">
        <f>IF(B2=1,B3-1,B3)</f>
        <v>2017</v>
      </c>
    </row>
    <row r="8" spans="1:2" x14ac:dyDescent="0.3">
      <c r="A8" t="s">
        <v>256</v>
      </c>
      <c r="B8">
        <f>IF(B2=1,2,1)</f>
        <v>1</v>
      </c>
    </row>
    <row r="9" spans="1:2" x14ac:dyDescent="0.3">
      <c r="A9" t="s">
        <v>257</v>
      </c>
      <c r="B9" t="str">
        <f>B7&amp;" "&amp;B8&amp;". Dönem"</f>
        <v>2017 1. Dönem</v>
      </c>
    </row>
    <row r="10" spans="1:2" x14ac:dyDescent="0.3">
      <c r="A10" t="s">
        <v>258</v>
      </c>
      <c r="B10" t="str">
        <f>B3&amp;" "&amp;B2&amp;". Dönem"</f>
        <v>2017 2. Dönem</v>
      </c>
    </row>
    <row r="11" spans="1:2" x14ac:dyDescent="0.3">
      <c r="A11" t="s">
        <v>3</v>
      </c>
      <c r="B11" t="s">
        <v>259</v>
      </c>
    </row>
    <row r="12" spans="1:2" x14ac:dyDescent="0.3">
      <c r="A12" t="s">
        <v>4</v>
      </c>
      <c r="B12" s="33">
        <v>19374</v>
      </c>
    </row>
    <row r="13" spans="1:2" x14ac:dyDescent="0.3">
      <c r="A13" t="s">
        <v>5</v>
      </c>
      <c r="B13" t="s">
        <v>260</v>
      </c>
    </row>
    <row r="14" spans="1:2" x14ac:dyDescent="0.3">
      <c r="A14" t="s">
        <v>6</v>
      </c>
      <c r="B14" t="s">
        <v>261</v>
      </c>
    </row>
    <row r="15" spans="1:2" x14ac:dyDescent="0.3">
      <c r="A15" t="s">
        <v>7</v>
      </c>
      <c r="B15" s="34" t="s">
        <v>262</v>
      </c>
    </row>
    <row r="16" spans="1:2" x14ac:dyDescent="0.3">
      <c r="A16" t="s">
        <v>8</v>
      </c>
      <c r="B16" s="34" t="s">
        <v>263</v>
      </c>
    </row>
    <row r="17" spans="1:2" x14ac:dyDescent="0.3">
      <c r="A17" t="s">
        <v>9</v>
      </c>
      <c r="B17" t="s">
        <v>264</v>
      </c>
    </row>
    <row r="18" spans="1:2" x14ac:dyDescent="0.3">
      <c r="A18" t="s">
        <v>265</v>
      </c>
      <c r="B18" t="s">
        <v>266</v>
      </c>
    </row>
    <row r="19" spans="1:2" x14ac:dyDescent="0.3">
      <c r="A19" t="s">
        <v>267</v>
      </c>
      <c r="B19" t="str">
        <f>B17&amp;IF(NOT(ISBLANK(B18))," / "&amp;B18,"")</f>
        <v>Halk Kütüphanesi / İl Halk Kütüphanesi</v>
      </c>
    </row>
    <row r="20" spans="1:2" x14ac:dyDescent="0.3">
      <c r="A20" t="s">
        <v>268</v>
      </c>
      <c r="B20" t="s">
        <v>269</v>
      </c>
    </row>
    <row r="21" spans="1:2" x14ac:dyDescent="0.3">
      <c r="A21" t="s">
        <v>0</v>
      </c>
      <c r="B21" t="s">
        <v>270</v>
      </c>
    </row>
    <row r="22" spans="1:2" x14ac:dyDescent="0.3">
      <c r="A22" t="s">
        <v>1</v>
      </c>
      <c r="B22" t="s">
        <v>271</v>
      </c>
    </row>
    <row r="23" spans="1:2" x14ac:dyDescent="0.3">
      <c r="A23" t="s">
        <v>272</v>
      </c>
      <c r="B23" t="s">
        <v>273</v>
      </c>
    </row>
    <row r="24" spans="1:2" x14ac:dyDescent="0.3">
      <c r="A24" t="s">
        <v>274</v>
      </c>
      <c r="B24" t="s">
        <v>273</v>
      </c>
    </row>
    <row r="25" spans="1:2" x14ac:dyDescent="0.3">
      <c r="A25" t="s">
        <v>2</v>
      </c>
      <c r="B25" t="str">
        <f>IF(ISBLANK(B23),B24,B23&amp;IF(NOT(ISBLANK(B24))," / "&amp;B24,""))</f>
        <v xml:space="preserve"> / </v>
      </c>
    </row>
    <row r="26" spans="1:2" x14ac:dyDescent="0.3">
      <c r="A26" t="s">
        <v>275</v>
      </c>
      <c r="B26" t="str">
        <f>IF(B2=1,"1 Ocak - 30 Haziran","1 Temmuz - 31 Aralık")</f>
        <v>1 Temmuz - 31 Aralık</v>
      </c>
    </row>
    <row r="27" spans="1:2" x14ac:dyDescent="0.3">
      <c r="A27" t="s">
        <v>276</v>
      </c>
      <c r="B27" t="str">
        <f>"("&amp;B3&amp;" "&amp;IF(B2=1,"1. Dönem", "Yıl Sonu")&amp;")"</f>
        <v>(2017 Yıl Sonu)</v>
      </c>
    </row>
  </sheetData>
  <hyperlinks>
    <hyperlink ref="B15" r:id="rId1"/>
    <hyperlink ref="B16" r:id="rId2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zoomScaleSheetLayoutView="100" workbookViewId="0">
      <selection activeCell="B3" sqref="B3"/>
    </sheetView>
  </sheetViews>
  <sheetFormatPr defaultColWidth="9.109375" defaultRowHeight="14.4" x14ac:dyDescent="0.3"/>
  <cols>
    <col min="1" max="1" width="71.33203125" style="2" customWidth="1"/>
    <col min="2" max="2" width="9.5546875" style="2" customWidth="1"/>
    <col min="3" max="3" width="45.6640625" style="2" customWidth="1"/>
    <col min="4" max="16384" width="9.109375" style="2"/>
  </cols>
  <sheetData>
    <row r="1" spans="1:3" ht="30" customHeight="1" x14ac:dyDescent="0.3">
      <c r="A1" s="48" t="str">
        <f>Sistem!B1</f>
        <v>Kayseri 75.Yıl İl Halk Kütüphanesi Müdürlüğü</v>
      </c>
      <c r="B1" s="48"/>
    </row>
    <row r="2" spans="1:3" ht="15" customHeight="1" x14ac:dyDescent="0.3">
      <c r="A2" s="48" t="str">
        <f>"Tablo 3: Süreli Yayın Çeşidi "&amp;Sistem!B27</f>
        <v>Tablo 3: Süreli Yayın Çeşidi (2017 Yıl Sonu)</v>
      </c>
      <c r="B2" s="48"/>
      <c r="C2" s="38" t="str">
        <f>"Bu tabloda geçerli dönem "&amp;Sistem!B27&amp;" itibariyle elinizdeki toplam süreli yayın çeşit sayısını giriniz."</f>
        <v>Bu tabloda geçerli dönem (2017 Yıl Sonu) itibariyle elinizdeki toplam süreli yayın çeşit sayısını giriniz.</v>
      </c>
    </row>
    <row r="3" spans="1:3" x14ac:dyDescent="0.3">
      <c r="A3" s="5" t="s">
        <v>86</v>
      </c>
      <c r="B3" s="11">
        <v>291</v>
      </c>
      <c r="C3" s="38"/>
    </row>
    <row r="4" spans="1:3" x14ac:dyDescent="0.3">
      <c r="A4" s="80" t="s">
        <v>34</v>
      </c>
      <c r="B4" s="80"/>
      <c r="C4" s="38"/>
    </row>
    <row r="5" spans="1:3" ht="30" customHeight="1" x14ac:dyDescent="0.3">
      <c r="A5" s="46" t="str">
        <f>Sistem!B5</f>
        <v>Tabloya ait notlarınızı bu alana giriniz. (En Fazla 1000 karakter)</v>
      </c>
      <c r="B5" s="46"/>
      <c r="C5" s="38"/>
    </row>
    <row r="7" spans="1:3" x14ac:dyDescent="0.3">
      <c r="A7" s="81" t="s">
        <v>87</v>
      </c>
      <c r="B7" s="82"/>
    </row>
  </sheetData>
  <sheetProtection algorithmName="SHA-512" hashValue="avDYzyhrbK6ezP1W1likl+DZp3coDov5tnoZevRVPE/Cm22VKfOF9unIUPLQdj0M6VC0B0XTszzjhXKmaQnzmw==" saltValue="27S8X3FHgZN6YCFQZRYOEQ==" spinCount="100000" sheet="1" objects="1" scenarios="1"/>
  <mergeCells count="6">
    <mergeCell ref="C2:C5"/>
    <mergeCell ref="A1:B1"/>
    <mergeCell ref="A2:B2"/>
    <mergeCell ref="A7:B7"/>
    <mergeCell ref="A5:B5"/>
    <mergeCell ref="A4:B4"/>
  </mergeCells>
  <dataValidations count="2">
    <dataValidation type="whole" operator="greaterThanOrEqual" allowBlank="1" showInputMessage="1" showErrorMessage="1" sqref="B3">
      <formula1>0</formula1>
    </dataValidation>
    <dataValidation type="textLength" operator="lessThan" allowBlank="1" showInputMessage="1" showErrorMessage="1" sqref="A5">
      <formula1>1000</formula1>
    </dataValidation>
  </dataValidations>
  <pageMargins left="0.7" right="0.7" top="0.75" bottom="0.75" header="0.3" footer="0.3"/>
  <pageSetup paperSize="9" orientation="portrait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zoomScaleSheetLayoutView="100" workbookViewId="0">
      <selection activeCell="C12" sqref="C12"/>
    </sheetView>
  </sheetViews>
  <sheetFormatPr defaultRowHeight="14.4" x14ac:dyDescent="0.3"/>
  <cols>
    <col min="1" max="1" width="75.88671875" customWidth="1"/>
    <col min="3" max="3" width="45.6640625" customWidth="1"/>
  </cols>
  <sheetData>
    <row r="1" spans="1:10" ht="30" customHeight="1" x14ac:dyDescent="0.3">
      <c r="A1" s="48" t="str">
        <f>Sistem!B1</f>
        <v>Kayseri 75.Yıl İl Halk Kütüphanesi Müdürlüğü</v>
      </c>
      <c r="B1" s="48"/>
      <c r="C1" s="14"/>
      <c r="D1" s="14"/>
      <c r="E1" s="14"/>
      <c r="F1" s="14"/>
      <c r="G1" s="14"/>
    </row>
    <row r="2" spans="1:10" ht="15" customHeight="1" x14ac:dyDescent="0.3">
      <c r="A2" s="48" t="str">
        <f>"Tablo 4: Raf Uzunluğu (m)"&amp;Sistem!B27</f>
        <v>Tablo 4: Raf Uzunluğu (m)(2017 Yıl Sonu)</v>
      </c>
      <c r="B2" s="48"/>
      <c r="C2" s="15"/>
      <c r="D2" s="15"/>
      <c r="E2" s="15"/>
      <c r="F2" s="15"/>
      <c r="G2" s="15"/>
    </row>
    <row r="3" spans="1:10" x14ac:dyDescent="0.3">
      <c r="A3" s="16" t="s">
        <v>47</v>
      </c>
      <c r="B3" s="17">
        <v>2068.5</v>
      </c>
      <c r="C3" s="38" t="str">
        <f>"Bu tabloda geçerli dönem "&amp;Sistem!B27&amp;" itibariyle kütüphanenizde bulunan kitapların bulunduğu dolu rafların toplam uzunluklarını ilgili alanlara metre cinsinden giriniz."</f>
        <v>Bu tabloda geçerli dönem (2017 Yıl Sonu) itibariyle kütüphanenizde bulunan kitapların bulunduğu dolu rafların toplam uzunluklarını ilgili alanlara metre cinsinden giriniz.</v>
      </c>
      <c r="D3" s="2"/>
      <c r="E3" s="2"/>
      <c r="F3" s="2"/>
      <c r="G3" s="2"/>
      <c r="H3" s="2"/>
      <c r="I3" s="2"/>
      <c r="J3" s="2"/>
    </row>
    <row r="4" spans="1:10" x14ac:dyDescent="0.3">
      <c r="A4" s="16" t="s">
        <v>41</v>
      </c>
      <c r="B4" s="17">
        <v>0</v>
      </c>
      <c r="C4" s="38"/>
      <c r="D4" s="2"/>
      <c r="E4" s="2"/>
      <c r="F4" s="2"/>
      <c r="G4" s="2"/>
      <c r="H4" s="2"/>
      <c r="I4" s="2"/>
      <c r="J4" s="2"/>
    </row>
    <row r="5" spans="1:10" x14ac:dyDescent="0.3">
      <c r="A5" s="16" t="s">
        <v>88</v>
      </c>
      <c r="B5" s="17">
        <v>60</v>
      </c>
      <c r="C5" s="38"/>
      <c r="D5" s="2"/>
      <c r="E5" s="2"/>
      <c r="F5" s="2"/>
      <c r="G5" s="2"/>
      <c r="H5" s="2"/>
      <c r="I5" s="2"/>
      <c r="J5" s="2"/>
    </row>
    <row r="6" spans="1:10" x14ac:dyDescent="0.3">
      <c r="A6" s="18" t="s">
        <v>18</v>
      </c>
      <c r="B6" s="19">
        <f>SUM(B3:B5)</f>
        <v>2128.5</v>
      </c>
      <c r="C6" s="38"/>
      <c r="D6" s="2"/>
      <c r="E6" s="2"/>
      <c r="F6" s="2"/>
      <c r="G6" s="2"/>
      <c r="H6" s="2"/>
      <c r="I6" s="2"/>
      <c r="J6" s="2"/>
    </row>
    <row r="7" spans="1:10" s="2" customFormat="1" x14ac:dyDescent="0.3">
      <c r="A7" s="80" t="s">
        <v>34</v>
      </c>
      <c r="B7" s="80"/>
      <c r="C7" s="38"/>
    </row>
    <row r="8" spans="1:10" s="2" customFormat="1" ht="30" customHeight="1" x14ac:dyDescent="0.3">
      <c r="A8" s="46" t="str">
        <f>Sistem!B5</f>
        <v>Tabloya ait notlarınızı bu alana giriniz. (En Fazla 1000 karakter)</v>
      </c>
      <c r="B8" s="46"/>
      <c r="C8" s="38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algorithmName="SHA-512" hashValue="AtLl+kIA3h7psopjlMTrxDXeAJDR8a2m0r5rMdVK+gR6mLszTj151JS3MX9Vh0hlB5yyOtMjJVegH4RaDgIkMA==" saltValue="Z4KRjqO1xOY9c7YZRx258w==" spinCount="100000" sheet="1" objects="1" scenarios="1"/>
  <mergeCells count="5">
    <mergeCell ref="A1:B1"/>
    <mergeCell ref="A2:B2"/>
    <mergeCell ref="A7:B7"/>
    <mergeCell ref="A8:B8"/>
    <mergeCell ref="C3:C8"/>
  </mergeCells>
  <dataValidations count="2">
    <dataValidation type="decimal" operator="greaterThanOrEqual" allowBlank="1" showInputMessage="1" showErrorMessage="1" sqref="B3:B5">
      <formula1>0</formula1>
    </dataValidation>
    <dataValidation type="textLength" operator="lessThan" allowBlank="1" showInputMessage="1" showErrorMessage="1" sqref="A8">
      <formula1>1000</formula1>
    </dataValidation>
  </dataValidations>
  <pageMargins left="0.7" right="0.7" top="0.75" bottom="0.75" header="0.3" footer="0.3"/>
  <pageSetup paperSize="9" orientation="portrait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zoomScaleSheetLayoutView="100" workbookViewId="0">
      <selection activeCell="E11" sqref="E11"/>
    </sheetView>
  </sheetViews>
  <sheetFormatPr defaultRowHeight="14.4" x14ac:dyDescent="0.3"/>
  <cols>
    <col min="1" max="1" width="76.109375" customWidth="1"/>
    <col min="3" max="3" width="45.6640625" customWidth="1"/>
  </cols>
  <sheetData>
    <row r="1" spans="1:10" ht="30" customHeight="1" x14ac:dyDescent="0.3">
      <c r="A1" s="48" t="str">
        <f>Sistem!B1</f>
        <v>Kayseri 75.Yıl İl Halk Kütüphanesi Müdürlüğü</v>
      </c>
      <c r="B1" s="48"/>
      <c r="C1" s="15"/>
      <c r="D1" s="15"/>
      <c r="E1" s="15"/>
      <c r="F1" s="15"/>
      <c r="G1" s="15"/>
    </row>
    <row r="2" spans="1:10" ht="15" customHeight="1" x14ac:dyDescent="0.3">
      <c r="A2" s="48" t="str">
        <f>"Tablo 5: Hedef Kitleye Göre Kitap Sayısı "&amp;Sistem!B27</f>
        <v>Tablo 5: Hedef Kitleye Göre Kitap Sayısı (2017 Yıl Sonu)</v>
      </c>
      <c r="B2" s="48"/>
      <c r="C2" s="15"/>
      <c r="D2" s="15"/>
      <c r="E2" s="15"/>
      <c r="F2" s="15"/>
      <c r="G2" s="15"/>
    </row>
    <row r="3" spans="1:10" x14ac:dyDescent="0.3">
      <c r="A3" s="16" t="s">
        <v>89</v>
      </c>
      <c r="B3" s="11">
        <v>14574</v>
      </c>
      <c r="C3" s="38" t="str">
        <f>"Bu tabloda geçerli dönem "&amp;Sistem!B27&amp;" itibariyle kütüphanenizde mevcut bulunan kitap sayısını, hedef kitleye göre gruplandırarak ilgili alanlara giriniz."</f>
        <v>Bu tabloda geçerli dönem (2017 Yıl Sonu) itibariyle kütüphanenizde mevcut bulunan kitap sayısını, hedef kitleye göre gruplandırarak ilgili alanlara giriniz.</v>
      </c>
      <c r="D3" s="2"/>
      <c r="E3" s="2"/>
      <c r="F3" s="2"/>
      <c r="G3" s="2"/>
      <c r="H3" s="2"/>
      <c r="I3" s="2"/>
      <c r="J3" s="2"/>
    </row>
    <row r="4" spans="1:10" x14ac:dyDescent="0.3">
      <c r="A4" s="16" t="s">
        <v>90</v>
      </c>
      <c r="B4" s="11">
        <v>59895</v>
      </c>
      <c r="C4" s="38"/>
      <c r="D4" s="2"/>
      <c r="E4" s="2"/>
      <c r="F4" s="2"/>
      <c r="G4" s="2"/>
      <c r="H4" s="2"/>
      <c r="I4" s="2"/>
      <c r="J4" s="2"/>
    </row>
    <row r="5" spans="1:10" x14ac:dyDescent="0.3">
      <c r="A5" s="18" t="s">
        <v>18</v>
      </c>
      <c r="B5" s="9">
        <f>SUM(B3:B4)</f>
        <v>74469</v>
      </c>
      <c r="C5" s="38"/>
      <c r="D5" s="2"/>
      <c r="E5" s="2"/>
      <c r="F5" s="2"/>
      <c r="G5" s="2"/>
      <c r="H5" s="2"/>
      <c r="I5" s="2"/>
      <c r="J5" s="2"/>
    </row>
    <row r="6" spans="1:10" s="2" customFormat="1" x14ac:dyDescent="0.3">
      <c r="A6" s="80" t="s">
        <v>34</v>
      </c>
      <c r="B6" s="80"/>
      <c r="C6" s="38"/>
    </row>
    <row r="7" spans="1:10" s="2" customFormat="1" ht="30" customHeight="1" x14ac:dyDescent="0.3">
      <c r="A7" s="46" t="str">
        <f>Sistem!B5</f>
        <v>Tabloya ait notlarınızı bu alana giriniz. (En Fazla 1000 karakter)</v>
      </c>
      <c r="B7" s="46"/>
      <c r="C7" s="38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49" t="s">
        <v>91</v>
      </c>
      <c r="B9" s="51"/>
      <c r="C9" s="2"/>
      <c r="D9" s="2"/>
      <c r="E9" s="2"/>
      <c r="F9" s="2"/>
      <c r="G9" s="2"/>
      <c r="H9" s="2"/>
      <c r="I9" s="2"/>
      <c r="J9" s="2"/>
    </row>
    <row r="10" spans="1:10" x14ac:dyDescent="0.3">
      <c r="A10" s="43" t="s">
        <v>92</v>
      </c>
      <c r="B10" s="45"/>
      <c r="C10" s="2"/>
      <c r="D10" s="2"/>
      <c r="E10" s="2"/>
      <c r="F10" s="2"/>
      <c r="G10" s="2"/>
      <c r="H10" s="2"/>
      <c r="I10" s="2"/>
      <c r="J10" s="2"/>
    </row>
    <row r="11" spans="1:10" ht="30" customHeight="1" x14ac:dyDescent="0.3">
      <c r="A11" s="77" t="s">
        <v>93</v>
      </c>
      <c r="B11" s="79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algorithmName="SHA-512" hashValue="OCna18A2+hSh7/qo870tR0BUROLE30WZaj2x6r1JDyYZEh6VafUkz5PbSZVShuvxOvVKOr3DfRPIU4eJqqIbGw==" saltValue="l8MfWws92svqghGc/pComg==" spinCount="100000" sheet="1" objects="1" scenarios="1"/>
  <mergeCells count="8">
    <mergeCell ref="C3:C7"/>
    <mergeCell ref="A11:B11"/>
    <mergeCell ref="A1:B1"/>
    <mergeCell ref="A2:B2"/>
    <mergeCell ref="A9:B9"/>
    <mergeCell ref="A10:B10"/>
    <mergeCell ref="A6:B6"/>
    <mergeCell ref="A7:B7"/>
  </mergeCells>
  <dataValidations count="2">
    <dataValidation type="textLength" operator="lessThan" allowBlank="1" showInputMessage="1" showErrorMessage="1" sqref="A7">
      <formula1>1000</formula1>
    </dataValidation>
    <dataValidation type="whole" operator="greaterThanOrEqual" allowBlank="1" showInputMessage="1" showErrorMessage="1" sqref="B3:B4">
      <formula1>0</formula1>
    </dataValidation>
  </dataValidations>
  <pageMargins left="0.7" right="0.7" top="0.75" bottom="0.75" header="0.3" footer="0.3"/>
  <pageSetup paperSize="9" orientation="portrait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3" zoomScaleNormal="100" zoomScaleSheetLayoutView="100" workbookViewId="0">
      <selection activeCell="J11" sqref="J11"/>
    </sheetView>
  </sheetViews>
  <sheetFormatPr defaultRowHeight="14.4" x14ac:dyDescent="0.3"/>
  <cols>
    <col min="1" max="1" width="15.44140625" customWidth="1"/>
    <col min="2" max="2" width="16" customWidth="1"/>
    <col min="3" max="3" width="14.5546875" customWidth="1"/>
    <col min="4" max="4" width="12.109375" customWidth="1"/>
    <col min="5" max="5" width="12.44140625" customWidth="1"/>
    <col min="6" max="6" width="15.5546875" customWidth="1"/>
    <col min="7" max="7" width="45.6640625" customWidth="1"/>
  </cols>
  <sheetData>
    <row r="1" spans="1:7" ht="30" customHeight="1" x14ac:dyDescent="0.3">
      <c r="A1" s="48" t="str">
        <f>Sistem!B1</f>
        <v>Kayseri 75.Yıl İl Halk Kütüphanesi Müdürlüğü</v>
      </c>
      <c r="B1" s="48"/>
      <c r="C1" s="48"/>
      <c r="D1" s="48"/>
      <c r="E1" s="48"/>
      <c r="F1" s="48"/>
    </row>
    <row r="2" spans="1:7" ht="15" customHeight="1" x14ac:dyDescent="0.3">
      <c r="A2" s="48" t="str">
        <f>"Tablo 6: Türlerine Göre Kitap Dışı Materyal Sayısı "&amp;Sistem!B6</f>
        <v>Tablo 6: Türlerine Göre Kitap Dışı Materyal Sayısı (2017 2. Dönem)</v>
      </c>
      <c r="B2" s="48"/>
      <c r="C2" s="48"/>
      <c r="D2" s="48"/>
      <c r="E2" s="48"/>
      <c r="F2" s="48"/>
    </row>
    <row r="3" spans="1:7" ht="45" customHeight="1" x14ac:dyDescent="0.3">
      <c r="A3" s="92" t="s">
        <v>94</v>
      </c>
      <c r="B3" s="93"/>
      <c r="C3" s="16" t="str">
        <f>Sistem!B9&amp;" Sonu Kitap Dışı Materyal Sayısı"</f>
        <v>2017 1. Dönem Sonu Kitap Dışı Materyal Sayısı</v>
      </c>
      <c r="D3" s="16" t="s">
        <v>95</v>
      </c>
      <c r="E3" s="16" t="s">
        <v>96</v>
      </c>
      <c r="F3" s="16" t="str">
        <f>Sistem!B10&amp;" Sonu Kitap Dışı Materyal Sayısı"</f>
        <v>2017 2. Dönem Sonu Kitap Dışı Materyal Sayısı</v>
      </c>
      <c r="G3" s="85" t="str">
        <f>"Bu tabloda sadece geçerli dönemde "&amp;Sistem!B6&amp;" girişi veya çıkışı yapılan kitap dışı materyal sayılarını giriniz. Önceki dönemde ("&amp;Sistem!B9&amp;") yapılan kitap dışı materyal giriş / çıkış bilgilerini dahil etmeyiniz."</f>
        <v>Bu tabloda sadece geçerli dönemde (2017 2. Dönem) girişi veya çıkışı yapılan kitap dışı materyal sayılarını giriniz. Önceki dönemde (2017 1. Dönem) yapılan kitap dışı materyal giriş / çıkış bilgilerini dahil etmeyiniz.</v>
      </c>
    </row>
    <row r="4" spans="1:7" x14ac:dyDescent="0.3">
      <c r="A4" s="83" t="s">
        <v>97</v>
      </c>
      <c r="B4" s="84"/>
      <c r="C4" s="6">
        <v>0</v>
      </c>
      <c r="D4" s="11">
        <v>0</v>
      </c>
      <c r="E4" s="11">
        <v>0</v>
      </c>
      <c r="F4" s="6">
        <f t="shared" ref="F4:F33" si="0">C4+D4-E4</f>
        <v>0</v>
      </c>
      <c r="G4" s="85"/>
    </row>
    <row r="5" spans="1:7" x14ac:dyDescent="0.3">
      <c r="A5" s="83" t="s">
        <v>98</v>
      </c>
      <c r="B5" s="84"/>
      <c r="C5" s="6">
        <v>1</v>
      </c>
      <c r="D5" s="11">
        <v>1</v>
      </c>
      <c r="E5" s="11">
        <v>0</v>
      </c>
      <c r="F5" s="6">
        <f t="shared" si="0"/>
        <v>2</v>
      </c>
      <c r="G5" s="85"/>
    </row>
    <row r="6" spans="1:7" x14ac:dyDescent="0.3">
      <c r="A6" s="83" t="s">
        <v>99</v>
      </c>
      <c r="B6" s="84"/>
      <c r="C6" s="6">
        <v>0</v>
      </c>
      <c r="D6" s="11">
        <v>0</v>
      </c>
      <c r="E6" s="11">
        <v>0</v>
      </c>
      <c r="F6" s="6">
        <f t="shared" si="0"/>
        <v>0</v>
      </c>
      <c r="G6" s="85"/>
    </row>
    <row r="7" spans="1:7" x14ac:dyDescent="0.3">
      <c r="A7" s="83" t="s">
        <v>100</v>
      </c>
      <c r="B7" s="84"/>
      <c r="C7" s="6">
        <v>0</v>
      </c>
      <c r="D7" s="11">
        <v>0</v>
      </c>
      <c r="E7" s="11">
        <v>0</v>
      </c>
      <c r="F7" s="6">
        <f t="shared" si="0"/>
        <v>0</v>
      </c>
      <c r="G7" s="85"/>
    </row>
    <row r="8" spans="1:7" x14ac:dyDescent="0.3">
      <c r="A8" s="83" t="s">
        <v>101</v>
      </c>
      <c r="B8" s="84"/>
      <c r="C8" s="6">
        <v>2</v>
      </c>
      <c r="D8" s="11">
        <v>0</v>
      </c>
      <c r="E8" s="11">
        <v>0</v>
      </c>
      <c r="F8" s="6">
        <f t="shared" si="0"/>
        <v>2</v>
      </c>
      <c r="G8" s="85"/>
    </row>
    <row r="9" spans="1:7" x14ac:dyDescent="0.3">
      <c r="A9" s="83" t="s">
        <v>102</v>
      </c>
      <c r="B9" s="84"/>
      <c r="C9" s="6">
        <v>0</v>
      </c>
      <c r="D9" s="11">
        <v>0</v>
      </c>
      <c r="E9" s="11">
        <v>0</v>
      </c>
      <c r="F9" s="6">
        <f t="shared" si="0"/>
        <v>0</v>
      </c>
      <c r="G9" s="85"/>
    </row>
    <row r="10" spans="1:7" x14ac:dyDescent="0.3">
      <c r="A10" s="83" t="s">
        <v>103</v>
      </c>
      <c r="B10" s="84"/>
      <c r="C10" s="6">
        <v>0</v>
      </c>
      <c r="D10" s="11">
        <v>0</v>
      </c>
      <c r="E10" s="11">
        <v>0</v>
      </c>
      <c r="F10" s="6">
        <f t="shared" si="0"/>
        <v>0</v>
      </c>
      <c r="G10" s="85"/>
    </row>
    <row r="11" spans="1:7" x14ac:dyDescent="0.3">
      <c r="A11" s="83" t="s">
        <v>104</v>
      </c>
      <c r="B11" s="84"/>
      <c r="C11" s="6">
        <v>0</v>
      </c>
      <c r="D11" s="11">
        <v>0</v>
      </c>
      <c r="E11" s="11">
        <v>0</v>
      </c>
      <c r="F11" s="6">
        <f t="shared" si="0"/>
        <v>0</v>
      </c>
      <c r="G11" s="85"/>
    </row>
    <row r="12" spans="1:7" x14ac:dyDescent="0.3">
      <c r="A12" s="83" t="s">
        <v>105</v>
      </c>
      <c r="B12" s="84"/>
      <c r="C12" s="6">
        <v>0</v>
      </c>
      <c r="D12" s="11">
        <v>0</v>
      </c>
      <c r="E12" s="11">
        <v>0</v>
      </c>
      <c r="F12" s="6">
        <f t="shared" si="0"/>
        <v>0</v>
      </c>
      <c r="G12" s="85"/>
    </row>
    <row r="13" spans="1:7" x14ac:dyDescent="0.3">
      <c r="A13" s="83" t="s">
        <v>106</v>
      </c>
      <c r="B13" s="84"/>
      <c r="C13" s="6">
        <v>0</v>
      </c>
      <c r="D13" s="11">
        <v>0</v>
      </c>
      <c r="E13" s="11">
        <v>0</v>
      </c>
      <c r="F13" s="6">
        <f t="shared" si="0"/>
        <v>0</v>
      </c>
      <c r="G13" s="85"/>
    </row>
    <row r="14" spans="1:7" x14ac:dyDescent="0.3">
      <c r="A14" s="83" t="s">
        <v>107</v>
      </c>
      <c r="B14" s="84"/>
      <c r="C14" s="6">
        <v>0</v>
      </c>
      <c r="D14" s="11">
        <v>0</v>
      </c>
      <c r="E14" s="11">
        <v>0</v>
      </c>
      <c r="F14" s="6">
        <f t="shared" si="0"/>
        <v>0</v>
      </c>
      <c r="G14" s="85"/>
    </row>
    <row r="15" spans="1:7" x14ac:dyDescent="0.3">
      <c r="A15" s="83" t="s">
        <v>108</v>
      </c>
      <c r="B15" s="84"/>
      <c r="C15" s="6">
        <v>1</v>
      </c>
      <c r="D15" s="11">
        <v>0</v>
      </c>
      <c r="E15" s="11">
        <v>0</v>
      </c>
      <c r="F15" s="6">
        <f t="shared" si="0"/>
        <v>1</v>
      </c>
      <c r="G15" s="85"/>
    </row>
    <row r="16" spans="1:7" x14ac:dyDescent="0.3">
      <c r="A16" s="83" t="s">
        <v>109</v>
      </c>
      <c r="B16" s="84"/>
      <c r="C16" s="6">
        <v>0</v>
      </c>
      <c r="D16" s="11">
        <v>0</v>
      </c>
      <c r="E16" s="11">
        <v>0</v>
      </c>
      <c r="F16" s="6">
        <f t="shared" si="0"/>
        <v>0</v>
      </c>
      <c r="G16" s="85"/>
    </row>
    <row r="17" spans="1:7" x14ac:dyDescent="0.3">
      <c r="A17" s="83" t="s">
        <v>110</v>
      </c>
      <c r="B17" s="84"/>
      <c r="C17" s="6">
        <v>25</v>
      </c>
      <c r="D17" s="11">
        <v>0</v>
      </c>
      <c r="E17" s="11">
        <v>0</v>
      </c>
      <c r="F17" s="6">
        <f t="shared" si="0"/>
        <v>25</v>
      </c>
      <c r="G17" s="85"/>
    </row>
    <row r="18" spans="1:7" x14ac:dyDescent="0.3">
      <c r="A18" s="83" t="s">
        <v>111</v>
      </c>
      <c r="B18" s="84"/>
      <c r="C18" s="6">
        <v>104</v>
      </c>
      <c r="D18" s="11">
        <v>4</v>
      </c>
      <c r="E18" s="11">
        <v>0</v>
      </c>
      <c r="F18" s="6">
        <f t="shared" si="0"/>
        <v>108</v>
      </c>
      <c r="G18" s="85"/>
    </row>
    <row r="19" spans="1:7" x14ac:dyDescent="0.3">
      <c r="A19" s="83" t="s">
        <v>112</v>
      </c>
      <c r="B19" s="84"/>
      <c r="C19" s="6">
        <v>0</v>
      </c>
      <c r="D19" s="11">
        <v>0</v>
      </c>
      <c r="E19" s="11">
        <v>0</v>
      </c>
      <c r="F19" s="6">
        <f t="shared" si="0"/>
        <v>0</v>
      </c>
      <c r="G19" s="85"/>
    </row>
    <row r="20" spans="1:7" x14ac:dyDescent="0.3">
      <c r="A20" s="83" t="s">
        <v>113</v>
      </c>
      <c r="B20" s="84"/>
      <c r="C20" s="6">
        <v>25</v>
      </c>
      <c r="D20" s="11">
        <v>0</v>
      </c>
      <c r="E20" s="11">
        <v>0</v>
      </c>
      <c r="F20" s="6">
        <f t="shared" si="0"/>
        <v>25</v>
      </c>
      <c r="G20" s="85"/>
    </row>
    <row r="21" spans="1:7" x14ac:dyDescent="0.3">
      <c r="A21" s="83" t="s">
        <v>114</v>
      </c>
      <c r="B21" s="84"/>
      <c r="C21" s="6">
        <v>0</v>
      </c>
      <c r="D21" s="11">
        <v>0</v>
      </c>
      <c r="E21" s="11">
        <v>0</v>
      </c>
      <c r="F21" s="6">
        <f t="shared" si="0"/>
        <v>0</v>
      </c>
      <c r="G21" s="85"/>
    </row>
    <row r="22" spans="1:7" x14ac:dyDescent="0.3">
      <c r="A22" s="83" t="s">
        <v>115</v>
      </c>
      <c r="B22" s="84"/>
      <c r="C22" s="6">
        <v>0</v>
      </c>
      <c r="D22" s="11">
        <v>0</v>
      </c>
      <c r="E22" s="11">
        <v>0</v>
      </c>
      <c r="F22" s="6">
        <f t="shared" si="0"/>
        <v>0</v>
      </c>
      <c r="G22" s="85"/>
    </row>
    <row r="23" spans="1:7" x14ac:dyDescent="0.3">
      <c r="A23" s="83" t="s">
        <v>116</v>
      </c>
      <c r="B23" s="84"/>
      <c r="C23" s="6">
        <v>22</v>
      </c>
      <c r="D23" s="11">
        <v>2</v>
      </c>
      <c r="E23" s="11">
        <v>0</v>
      </c>
      <c r="F23" s="6">
        <f t="shared" si="0"/>
        <v>24</v>
      </c>
      <c r="G23" s="85"/>
    </row>
    <row r="24" spans="1:7" x14ac:dyDescent="0.3">
      <c r="A24" s="83" t="s">
        <v>117</v>
      </c>
      <c r="B24" s="84"/>
      <c r="C24" s="6">
        <v>0</v>
      </c>
      <c r="D24" s="11">
        <v>0</v>
      </c>
      <c r="E24" s="11">
        <v>0</v>
      </c>
      <c r="F24" s="6">
        <f t="shared" si="0"/>
        <v>0</v>
      </c>
      <c r="G24" s="85"/>
    </row>
    <row r="25" spans="1:7" x14ac:dyDescent="0.3">
      <c r="A25" s="83" t="s">
        <v>118</v>
      </c>
      <c r="B25" s="84"/>
      <c r="C25" s="6">
        <v>0</v>
      </c>
      <c r="D25" s="11">
        <v>0</v>
      </c>
      <c r="E25" s="11">
        <v>0</v>
      </c>
      <c r="F25" s="6">
        <f t="shared" si="0"/>
        <v>0</v>
      </c>
      <c r="G25" s="85"/>
    </row>
    <row r="26" spans="1:7" x14ac:dyDescent="0.3">
      <c r="A26" s="83" t="s">
        <v>119</v>
      </c>
      <c r="B26" s="84"/>
      <c r="C26" s="6">
        <v>0</v>
      </c>
      <c r="D26" s="11">
        <v>0</v>
      </c>
      <c r="E26" s="11">
        <v>0</v>
      </c>
      <c r="F26" s="6">
        <f t="shared" si="0"/>
        <v>0</v>
      </c>
      <c r="G26" s="85"/>
    </row>
    <row r="27" spans="1:7" x14ac:dyDescent="0.3">
      <c r="A27" s="83" t="s">
        <v>120</v>
      </c>
      <c r="B27" s="84"/>
      <c r="C27" s="6">
        <v>0</v>
      </c>
      <c r="D27" s="11">
        <v>0</v>
      </c>
      <c r="E27" s="11">
        <v>0</v>
      </c>
      <c r="F27" s="6">
        <f t="shared" si="0"/>
        <v>0</v>
      </c>
      <c r="G27" s="85"/>
    </row>
    <row r="28" spans="1:7" x14ac:dyDescent="0.3">
      <c r="A28" s="83" t="s">
        <v>121</v>
      </c>
      <c r="B28" s="84"/>
      <c r="C28" s="6">
        <v>0</v>
      </c>
      <c r="D28" s="11">
        <v>0</v>
      </c>
      <c r="E28" s="11">
        <v>0</v>
      </c>
      <c r="F28" s="6">
        <f t="shared" si="0"/>
        <v>0</v>
      </c>
      <c r="G28" s="85"/>
    </row>
    <row r="29" spans="1:7" x14ac:dyDescent="0.3">
      <c r="A29" s="83" t="s">
        <v>122</v>
      </c>
      <c r="B29" s="84"/>
      <c r="C29" s="6">
        <v>0</v>
      </c>
      <c r="D29" s="11">
        <v>0</v>
      </c>
      <c r="E29" s="11">
        <v>0</v>
      </c>
      <c r="F29" s="6">
        <f t="shared" si="0"/>
        <v>0</v>
      </c>
      <c r="G29" s="85"/>
    </row>
    <row r="30" spans="1:7" x14ac:dyDescent="0.3">
      <c r="A30" s="86" t="s">
        <v>123</v>
      </c>
      <c r="B30" s="16" t="s">
        <v>103</v>
      </c>
      <c r="C30" s="6">
        <v>0</v>
      </c>
      <c r="D30" s="11">
        <v>0</v>
      </c>
      <c r="E30" s="11">
        <v>0</v>
      </c>
      <c r="F30" s="6">
        <f t="shared" si="0"/>
        <v>0</v>
      </c>
      <c r="G30" s="85"/>
    </row>
    <row r="31" spans="1:7" x14ac:dyDescent="0.3">
      <c r="A31" s="87"/>
      <c r="B31" s="16" t="s">
        <v>111</v>
      </c>
      <c r="C31" s="6">
        <v>0</v>
      </c>
      <c r="D31" s="11">
        <v>0</v>
      </c>
      <c r="E31" s="11">
        <v>0</v>
      </c>
      <c r="F31" s="6">
        <f t="shared" si="0"/>
        <v>0</v>
      </c>
      <c r="G31" s="85"/>
    </row>
    <row r="32" spans="1:7" x14ac:dyDescent="0.3">
      <c r="A32" s="88"/>
      <c r="B32" s="16" t="s">
        <v>113</v>
      </c>
      <c r="C32" s="6">
        <v>0</v>
      </c>
      <c r="D32" s="11">
        <v>0</v>
      </c>
      <c r="E32" s="11">
        <v>0</v>
      </c>
      <c r="F32" s="6">
        <f t="shared" si="0"/>
        <v>0</v>
      </c>
      <c r="G32" s="85"/>
    </row>
    <row r="33" spans="1:7" x14ac:dyDescent="0.3">
      <c r="A33" s="90" t="s">
        <v>18</v>
      </c>
      <c r="B33" s="91"/>
      <c r="C33" s="9">
        <f>SUM(C4:C32)</f>
        <v>180</v>
      </c>
      <c r="D33" s="9">
        <f>SUM(D4:D32)</f>
        <v>7</v>
      </c>
      <c r="E33" s="9">
        <f>SUM(E4:E32)</f>
        <v>0</v>
      </c>
      <c r="F33" s="9">
        <f t="shared" si="0"/>
        <v>187</v>
      </c>
      <c r="G33" s="85"/>
    </row>
    <row r="34" spans="1:7" s="2" customFormat="1" x14ac:dyDescent="0.3">
      <c r="A34" s="80" t="s">
        <v>34</v>
      </c>
      <c r="B34" s="80"/>
      <c r="C34" s="80"/>
      <c r="D34" s="80"/>
      <c r="E34" s="80"/>
      <c r="F34" s="80"/>
      <c r="G34" s="85"/>
    </row>
    <row r="35" spans="1:7" s="2" customFormat="1" ht="30" customHeight="1" x14ac:dyDescent="0.3">
      <c r="A35" s="46" t="str">
        <f>Sistem!B5</f>
        <v>Tabloya ait notlarınızı bu alana giriniz. (En Fazla 1000 karakter)</v>
      </c>
      <c r="B35" s="46"/>
      <c r="C35" s="46"/>
      <c r="D35" s="46"/>
      <c r="E35" s="46"/>
      <c r="F35" s="46"/>
      <c r="G35" s="85"/>
    </row>
    <row r="36" spans="1:7" x14ac:dyDescent="0.3">
      <c r="A36" s="2"/>
      <c r="B36" s="2"/>
      <c r="C36" s="2"/>
      <c r="D36" s="2"/>
      <c r="E36" s="2"/>
      <c r="F36" s="2"/>
    </row>
    <row r="37" spans="1:7" x14ac:dyDescent="0.3">
      <c r="A37" s="89" t="s">
        <v>124</v>
      </c>
      <c r="B37" s="89"/>
      <c r="C37" s="89"/>
      <c r="D37" s="89"/>
      <c r="E37" s="89"/>
      <c r="F37" s="89"/>
    </row>
  </sheetData>
  <sheetProtection algorithmName="SHA-512" hashValue="mFcwRkew9gFH3IEmx+Lea4IkhQyhUv5kHwDr3jTDpKgB+xJmUZOO3T0M04ct8FoMlYlM02xZFeEUIpP/MHRVvg==" saltValue="7481zvdObOfx2rrOAes2FQ==" spinCount="100000" sheet="1" objects="1" scenarios="1"/>
  <mergeCells count="35">
    <mergeCell ref="A1:F1"/>
    <mergeCell ref="A2:F2"/>
    <mergeCell ref="A28:B28"/>
    <mergeCell ref="A15:B15"/>
    <mergeCell ref="A16:B16"/>
    <mergeCell ref="A3:B3"/>
    <mergeCell ref="A22:B22"/>
    <mergeCell ref="A23:B23"/>
    <mergeCell ref="A24:B24"/>
    <mergeCell ref="A25:B25"/>
    <mergeCell ref="A17:B17"/>
    <mergeCell ref="A18:B18"/>
    <mergeCell ref="A37:F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21:B21"/>
    <mergeCell ref="A26:B26"/>
    <mergeCell ref="A33:B33"/>
    <mergeCell ref="A34:F34"/>
    <mergeCell ref="A35:F35"/>
    <mergeCell ref="A19:B19"/>
    <mergeCell ref="A20:B20"/>
    <mergeCell ref="G3:G35"/>
    <mergeCell ref="A30:A32"/>
    <mergeCell ref="A29:B29"/>
  </mergeCells>
  <dataValidations count="3">
    <dataValidation type="whole" operator="greaterThanOrEqual" allowBlank="1" showInputMessage="1" showErrorMessage="1" sqref="D4:D32">
      <formula1>0</formula1>
    </dataValidation>
    <dataValidation type="whole" allowBlank="1" showInputMessage="1" showErrorMessage="1" sqref="E4:E32">
      <formula1>0</formula1>
      <formula2>C4+D4</formula2>
    </dataValidation>
    <dataValidation type="textLength" operator="lessThan" allowBlank="1" showInputMessage="1" showErrorMessage="1" sqref="A35">
      <formula1>1000</formula1>
    </dataValidation>
  </dataValidations>
  <pageMargins left="0.7" right="0.7" top="0.75" bottom="0.75" header="0.3" footer="0.3"/>
  <pageSetup paperSize="9" orientation="portrait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4" zoomScaleNormal="100" zoomScaleSheetLayoutView="100" workbookViewId="0">
      <selection activeCell="G29" sqref="G29"/>
    </sheetView>
  </sheetViews>
  <sheetFormatPr defaultRowHeight="14.4" x14ac:dyDescent="0.3"/>
  <cols>
    <col min="1" max="1" width="15.5546875" customWidth="1"/>
    <col min="2" max="2" width="34.33203125" customWidth="1"/>
    <col min="3" max="3" width="30.109375" customWidth="1"/>
    <col min="4" max="7" width="6.6640625" customWidth="1"/>
    <col min="8" max="8" width="45.6640625" customWidth="1"/>
  </cols>
  <sheetData>
    <row r="1" spans="1:8" ht="30" customHeight="1" x14ac:dyDescent="0.3">
      <c r="A1" s="110" t="str">
        <f>Sistem!B1</f>
        <v>Kayseri 75.Yıl İl Halk Kütüphanesi Müdürlüğü</v>
      </c>
      <c r="B1" s="110"/>
      <c r="C1" s="110"/>
      <c r="D1" s="110"/>
      <c r="E1" s="110"/>
      <c r="F1" s="110"/>
      <c r="G1" s="111"/>
    </row>
    <row r="2" spans="1:8" ht="15" customHeight="1" x14ac:dyDescent="0.3">
      <c r="A2" s="110" t="str">
        <f>"Tablo 7: Kullanıcı(Okuyucu) Sayısı "&amp;Sistem!B6</f>
        <v>Tablo 7: Kullanıcı(Okuyucu) Sayısı (2017 2. Dönem)</v>
      </c>
      <c r="B2" s="110"/>
      <c r="C2" s="110"/>
      <c r="D2" s="110"/>
      <c r="E2" s="110"/>
      <c r="F2" s="110"/>
      <c r="G2" s="111"/>
    </row>
    <row r="3" spans="1:8" x14ac:dyDescent="0.3">
      <c r="A3" s="112" t="s">
        <v>125</v>
      </c>
      <c r="B3" s="117" t="s">
        <v>126</v>
      </c>
      <c r="C3" s="115"/>
      <c r="D3" s="113" t="s">
        <v>127</v>
      </c>
      <c r="E3" s="114"/>
      <c r="F3" s="113" t="s">
        <v>128</v>
      </c>
      <c r="G3" s="114"/>
      <c r="H3" s="94" t="str">
        <f>"Bu tabloda sadece geçerli dönemde "&amp;Sistem!B6&amp;" kütüphanenizden faydalanan kullanıcı sayılarını ilgili alanlara giriniz. Önceki dönemde ("&amp;Sistem!B9&amp;") kütüphanenizden faydalanan kullanıcı sayılarını dahil etmeyiniz."</f>
        <v>Bu tabloda sadece geçerli dönemde (2017 2. Dönem) kütüphanenizden faydalanan kullanıcı sayılarını ilgili alanlara giriniz. Önceki dönemde (2017 1. Dönem) kütüphanenizden faydalanan kullanıcı sayılarını dahil etmeyiniz.</v>
      </c>
    </row>
    <row r="4" spans="1:8" x14ac:dyDescent="0.3">
      <c r="A4" s="59"/>
      <c r="B4" s="118"/>
      <c r="C4" s="116"/>
      <c r="D4" s="21" t="s">
        <v>129</v>
      </c>
      <c r="E4" s="21" t="s">
        <v>130</v>
      </c>
      <c r="F4" s="21" t="s">
        <v>129</v>
      </c>
      <c r="G4" s="21" t="s">
        <v>130</v>
      </c>
      <c r="H4" s="94"/>
    </row>
    <row r="5" spans="1:8" ht="15.75" customHeight="1" x14ac:dyDescent="0.3">
      <c r="A5" s="76" t="s">
        <v>131</v>
      </c>
      <c r="B5" s="70" t="s">
        <v>132</v>
      </c>
      <c r="C5" s="20" t="s">
        <v>133</v>
      </c>
      <c r="D5" s="22">
        <v>3698</v>
      </c>
      <c r="E5" s="22">
        <v>7573</v>
      </c>
      <c r="F5" s="22">
        <v>2854</v>
      </c>
      <c r="G5" s="22">
        <v>3937</v>
      </c>
      <c r="H5" s="94"/>
    </row>
    <row r="6" spans="1:8" x14ac:dyDescent="0.3">
      <c r="A6" s="76"/>
      <c r="B6" s="70"/>
      <c r="C6" s="20" t="s">
        <v>134</v>
      </c>
      <c r="D6" s="22">
        <v>1</v>
      </c>
      <c r="E6" s="22">
        <v>1</v>
      </c>
      <c r="F6" s="22">
        <v>1</v>
      </c>
      <c r="G6" s="22">
        <v>1</v>
      </c>
      <c r="H6" s="94"/>
    </row>
    <row r="7" spans="1:8" x14ac:dyDescent="0.3">
      <c r="A7" s="76"/>
      <c r="B7" s="70"/>
      <c r="C7" s="20" t="s">
        <v>135</v>
      </c>
      <c r="D7" s="22">
        <v>0</v>
      </c>
      <c r="E7" s="22">
        <v>0</v>
      </c>
      <c r="F7" s="22">
        <v>0</v>
      </c>
      <c r="G7" s="22">
        <v>0</v>
      </c>
      <c r="H7" s="94"/>
    </row>
    <row r="8" spans="1:8" x14ac:dyDescent="0.3">
      <c r="A8" s="76"/>
      <c r="B8" s="70" t="s">
        <v>136</v>
      </c>
      <c r="C8" s="20" t="s">
        <v>133</v>
      </c>
      <c r="D8" s="22">
        <v>0</v>
      </c>
      <c r="E8" s="22">
        <v>0</v>
      </c>
      <c r="F8" s="22">
        <v>0</v>
      </c>
      <c r="G8" s="22">
        <v>0</v>
      </c>
      <c r="H8" s="94"/>
    </row>
    <row r="9" spans="1:8" x14ac:dyDescent="0.3">
      <c r="A9" s="76"/>
      <c r="B9" s="70"/>
      <c r="C9" s="20" t="s">
        <v>134</v>
      </c>
      <c r="D9" s="22">
        <v>0</v>
      </c>
      <c r="E9" s="22">
        <v>0</v>
      </c>
      <c r="F9" s="22">
        <v>0</v>
      </c>
      <c r="G9" s="22">
        <v>0</v>
      </c>
      <c r="H9" s="94"/>
    </row>
    <row r="10" spans="1:8" x14ac:dyDescent="0.3">
      <c r="A10" s="76"/>
      <c r="B10" s="70"/>
      <c r="C10" s="20" t="s">
        <v>135</v>
      </c>
      <c r="D10" s="22">
        <v>0</v>
      </c>
      <c r="E10" s="22">
        <v>0</v>
      </c>
      <c r="F10" s="22">
        <v>0</v>
      </c>
      <c r="G10" s="22">
        <v>0</v>
      </c>
      <c r="H10" s="94"/>
    </row>
    <row r="11" spans="1:8" ht="15" customHeight="1" x14ac:dyDescent="0.3">
      <c r="A11" s="76"/>
      <c r="B11" s="70" t="s">
        <v>137</v>
      </c>
      <c r="C11" s="20" t="s">
        <v>133</v>
      </c>
      <c r="D11" s="22">
        <v>628</v>
      </c>
      <c r="E11" s="22">
        <v>1426</v>
      </c>
      <c r="F11" s="22">
        <v>148</v>
      </c>
      <c r="G11" s="22">
        <v>228</v>
      </c>
      <c r="H11" s="94"/>
    </row>
    <row r="12" spans="1:8" ht="15" customHeight="1" x14ac:dyDescent="0.3">
      <c r="A12" s="76"/>
      <c r="B12" s="70"/>
      <c r="C12" s="20" t="s">
        <v>134</v>
      </c>
      <c r="D12" s="22">
        <v>0</v>
      </c>
      <c r="E12" s="22">
        <v>0</v>
      </c>
      <c r="F12" s="22">
        <v>0</v>
      </c>
      <c r="G12" s="22">
        <v>0</v>
      </c>
      <c r="H12" s="94"/>
    </row>
    <row r="13" spans="1:8" x14ac:dyDescent="0.3">
      <c r="A13" s="76"/>
      <c r="B13" s="70"/>
      <c r="C13" s="20" t="s">
        <v>135</v>
      </c>
      <c r="D13" s="22">
        <v>0</v>
      </c>
      <c r="E13" s="22">
        <v>0</v>
      </c>
      <c r="F13" s="22">
        <v>0</v>
      </c>
      <c r="G13" s="22">
        <v>0</v>
      </c>
      <c r="H13" s="94"/>
    </row>
    <row r="14" spans="1:8" x14ac:dyDescent="0.3">
      <c r="A14" s="76" t="s">
        <v>138</v>
      </c>
      <c r="B14" s="98" t="s">
        <v>139</v>
      </c>
      <c r="C14" s="20" t="s">
        <v>133</v>
      </c>
      <c r="D14" s="22">
        <v>8499</v>
      </c>
      <c r="E14" s="22">
        <v>12977</v>
      </c>
      <c r="F14" s="22">
        <v>23181</v>
      </c>
      <c r="G14" s="22">
        <v>21208</v>
      </c>
      <c r="H14" s="94"/>
    </row>
    <row r="15" spans="1:8" x14ac:dyDescent="0.3">
      <c r="A15" s="76"/>
      <c r="B15" s="98"/>
      <c r="C15" s="20" t="s">
        <v>134</v>
      </c>
      <c r="D15" s="22">
        <v>0</v>
      </c>
      <c r="E15" s="22">
        <v>0</v>
      </c>
      <c r="F15" s="22">
        <v>0</v>
      </c>
      <c r="G15" s="22">
        <v>0</v>
      </c>
      <c r="H15" s="94"/>
    </row>
    <row r="16" spans="1:8" x14ac:dyDescent="0.3">
      <c r="A16" s="76"/>
      <c r="B16" s="98"/>
      <c r="C16" s="20" t="s">
        <v>135</v>
      </c>
      <c r="D16" s="22">
        <v>6688</v>
      </c>
      <c r="E16" s="22">
        <v>7336</v>
      </c>
      <c r="F16" s="22">
        <v>17070</v>
      </c>
      <c r="G16" s="22">
        <v>16589</v>
      </c>
      <c r="H16" s="94"/>
    </row>
    <row r="17" spans="1:8" x14ac:dyDescent="0.3">
      <c r="A17" s="76"/>
      <c r="B17" s="98"/>
      <c r="C17" s="20" t="s">
        <v>140</v>
      </c>
      <c r="D17" s="22">
        <v>6905</v>
      </c>
      <c r="E17" s="22">
        <v>7041</v>
      </c>
      <c r="F17" s="22">
        <v>14678</v>
      </c>
      <c r="G17" s="22">
        <v>13960</v>
      </c>
      <c r="H17" s="94"/>
    </row>
    <row r="18" spans="1:8" x14ac:dyDescent="0.3">
      <c r="A18" s="76"/>
      <c r="B18" s="98" t="s">
        <v>136</v>
      </c>
      <c r="C18" s="20" t="s">
        <v>133</v>
      </c>
      <c r="D18" s="22">
        <v>0</v>
      </c>
      <c r="E18" s="22">
        <v>0</v>
      </c>
      <c r="F18" s="22">
        <v>0</v>
      </c>
      <c r="G18" s="22">
        <v>0</v>
      </c>
      <c r="H18" s="94"/>
    </row>
    <row r="19" spans="1:8" x14ac:dyDescent="0.3">
      <c r="A19" s="76"/>
      <c r="B19" s="98"/>
      <c r="C19" s="20" t="s">
        <v>134</v>
      </c>
      <c r="D19" s="22">
        <v>0</v>
      </c>
      <c r="E19" s="22">
        <v>0</v>
      </c>
      <c r="F19" s="22">
        <v>0</v>
      </c>
      <c r="G19" s="22">
        <v>0</v>
      </c>
      <c r="H19" s="94"/>
    </row>
    <row r="20" spans="1:8" x14ac:dyDescent="0.3">
      <c r="A20" s="76"/>
      <c r="B20" s="98"/>
      <c r="C20" s="20" t="s">
        <v>135</v>
      </c>
      <c r="D20" s="22">
        <v>0</v>
      </c>
      <c r="E20" s="22">
        <v>0</v>
      </c>
      <c r="F20" s="22">
        <v>0</v>
      </c>
      <c r="G20" s="22">
        <v>0</v>
      </c>
      <c r="H20" s="94"/>
    </row>
    <row r="21" spans="1:8" x14ac:dyDescent="0.3">
      <c r="A21" s="76"/>
      <c r="B21" s="98"/>
      <c r="C21" s="20" t="s">
        <v>140</v>
      </c>
      <c r="D21" s="22">
        <v>4</v>
      </c>
      <c r="E21" s="22">
        <v>7</v>
      </c>
      <c r="F21" s="22">
        <v>17</v>
      </c>
      <c r="G21" s="22">
        <v>29</v>
      </c>
      <c r="H21" s="94"/>
    </row>
    <row r="22" spans="1:8" x14ac:dyDescent="0.3">
      <c r="A22" s="76"/>
      <c r="B22" s="98" t="s">
        <v>137</v>
      </c>
      <c r="C22" s="20" t="s">
        <v>133</v>
      </c>
      <c r="D22" s="22">
        <v>0</v>
      </c>
      <c r="E22" s="22">
        <v>0</v>
      </c>
      <c r="F22" s="22">
        <v>0</v>
      </c>
      <c r="G22" s="22">
        <v>0</v>
      </c>
      <c r="H22" s="94"/>
    </row>
    <row r="23" spans="1:8" x14ac:dyDescent="0.3">
      <c r="A23" s="76"/>
      <c r="B23" s="98"/>
      <c r="C23" s="20" t="s">
        <v>134</v>
      </c>
      <c r="D23" s="22">
        <v>0</v>
      </c>
      <c r="E23" s="22">
        <v>0</v>
      </c>
      <c r="F23" s="22">
        <v>0</v>
      </c>
      <c r="G23" s="22">
        <v>0</v>
      </c>
      <c r="H23" s="94"/>
    </row>
    <row r="24" spans="1:8" x14ac:dyDescent="0.3">
      <c r="A24" s="76"/>
      <c r="B24" s="98"/>
      <c r="C24" s="20" t="s">
        <v>135</v>
      </c>
      <c r="D24" s="22">
        <v>0</v>
      </c>
      <c r="E24" s="22">
        <v>0</v>
      </c>
      <c r="F24" s="22">
        <v>0</v>
      </c>
      <c r="G24" s="22">
        <v>0</v>
      </c>
      <c r="H24" s="94"/>
    </row>
    <row r="25" spans="1:8" x14ac:dyDescent="0.3">
      <c r="A25" s="76"/>
      <c r="B25" s="98"/>
      <c r="C25" s="20" t="s">
        <v>140</v>
      </c>
      <c r="D25" s="22">
        <v>0</v>
      </c>
      <c r="E25" s="22">
        <v>0</v>
      </c>
      <c r="F25" s="22">
        <v>0</v>
      </c>
      <c r="G25" s="22">
        <v>0</v>
      </c>
      <c r="H25" s="94"/>
    </row>
    <row r="26" spans="1:8" x14ac:dyDescent="0.3">
      <c r="A26" s="99" t="s">
        <v>141</v>
      </c>
      <c r="B26" s="100"/>
      <c r="C26" s="101"/>
      <c r="D26" s="22">
        <v>8547</v>
      </c>
      <c r="E26" s="22">
        <v>12078</v>
      </c>
      <c r="F26" s="22">
        <v>51349</v>
      </c>
      <c r="G26" s="22">
        <v>46786</v>
      </c>
      <c r="H26" s="94"/>
    </row>
    <row r="27" spans="1:8" x14ac:dyDescent="0.3">
      <c r="A27" s="102" t="s">
        <v>142</v>
      </c>
      <c r="B27" s="103"/>
      <c r="C27" s="104"/>
      <c r="D27" s="22">
        <v>0</v>
      </c>
      <c r="E27" s="22">
        <v>0</v>
      </c>
      <c r="F27" s="22">
        <v>851</v>
      </c>
      <c r="G27" s="22">
        <v>117</v>
      </c>
      <c r="H27" s="94"/>
    </row>
    <row r="28" spans="1:8" x14ac:dyDescent="0.3">
      <c r="A28" s="99" t="s">
        <v>143</v>
      </c>
      <c r="B28" s="100"/>
      <c r="C28" s="101"/>
      <c r="D28" s="22">
        <v>0</v>
      </c>
      <c r="E28" s="22">
        <v>0</v>
      </c>
      <c r="F28" s="22">
        <v>0</v>
      </c>
      <c r="G28" s="22">
        <v>0</v>
      </c>
      <c r="H28" s="94"/>
    </row>
    <row r="29" spans="1:8" x14ac:dyDescent="0.3">
      <c r="A29" s="105" t="s">
        <v>18</v>
      </c>
      <c r="B29" s="106"/>
      <c r="C29" s="107"/>
      <c r="D29" s="9">
        <f t="shared" ref="D29:G29" si="0">SUM(D5:D28)</f>
        <v>34970</v>
      </c>
      <c r="E29" s="9">
        <f t="shared" si="0"/>
        <v>48439</v>
      </c>
      <c r="F29" s="9">
        <f t="shared" si="0"/>
        <v>110149</v>
      </c>
      <c r="G29" s="9">
        <f t="shared" si="0"/>
        <v>102855</v>
      </c>
      <c r="H29" s="94"/>
    </row>
    <row r="30" spans="1:8" x14ac:dyDescent="0.3">
      <c r="A30" s="105" t="s">
        <v>144</v>
      </c>
      <c r="B30" s="106"/>
      <c r="C30" s="106"/>
      <c r="D30" s="108">
        <f>D29+E29+F29+G29</f>
        <v>296413</v>
      </c>
      <c r="E30" s="108"/>
      <c r="F30" s="108"/>
      <c r="G30" s="109"/>
      <c r="H30" s="94"/>
    </row>
    <row r="31" spans="1:8" s="2" customFormat="1" x14ac:dyDescent="0.3">
      <c r="A31" s="80" t="s">
        <v>34</v>
      </c>
      <c r="B31" s="80"/>
      <c r="C31" s="80"/>
      <c r="D31" s="80"/>
      <c r="E31" s="80"/>
      <c r="F31" s="80"/>
      <c r="G31" s="80"/>
      <c r="H31" s="94"/>
    </row>
    <row r="32" spans="1:8" s="2" customFormat="1" ht="30" customHeight="1" x14ac:dyDescent="0.3">
      <c r="A32" s="46" t="str">
        <f>Sistem!B5</f>
        <v>Tabloya ait notlarınızı bu alana giriniz. (En Fazla 1000 karakter)</v>
      </c>
      <c r="B32" s="46"/>
      <c r="C32" s="46"/>
      <c r="D32" s="46"/>
      <c r="E32" s="46"/>
      <c r="F32" s="46"/>
      <c r="G32" s="46"/>
      <c r="H32" s="94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49" t="s">
        <v>145</v>
      </c>
      <c r="B34" s="50"/>
      <c r="C34" s="50"/>
      <c r="D34" s="50"/>
      <c r="E34" s="50"/>
      <c r="F34" s="50"/>
      <c r="G34" s="51"/>
    </row>
    <row r="35" spans="1:7" ht="15" customHeight="1" x14ac:dyDescent="0.3">
      <c r="A35" s="95" t="s">
        <v>146</v>
      </c>
      <c r="B35" s="96"/>
      <c r="C35" s="96"/>
      <c r="D35" s="96"/>
      <c r="E35" s="96"/>
      <c r="F35" s="96"/>
      <c r="G35" s="97"/>
    </row>
    <row r="36" spans="1:7" ht="30" customHeight="1" x14ac:dyDescent="0.3">
      <c r="A36" s="77" t="s">
        <v>147</v>
      </c>
      <c r="B36" s="78"/>
      <c r="C36" s="78"/>
      <c r="D36" s="78"/>
      <c r="E36" s="78"/>
      <c r="F36" s="78"/>
      <c r="G36" s="79"/>
    </row>
  </sheetData>
  <sheetProtection algorithmName="SHA-512" hashValue="sH5zyTJmtyUJMrD3DpOZQfThS0OV0sOBRCyc5HKUe6lVSJl+eHZVDt1I+zeyILF5TvNhEJykZiS/J9fh5X/fUQ==" saltValue="Xao+z9C7xf6K7YYwYnyVag==" spinCount="100000" sheet="1" objects="1" scenarios="1"/>
  <mergeCells count="27">
    <mergeCell ref="A1:G1"/>
    <mergeCell ref="A3:A4"/>
    <mergeCell ref="D3:E3"/>
    <mergeCell ref="F3:G3"/>
    <mergeCell ref="C3:C4"/>
    <mergeCell ref="B3:B4"/>
    <mergeCell ref="B8:B10"/>
    <mergeCell ref="A31:G31"/>
    <mergeCell ref="A32:G32"/>
    <mergeCell ref="A2:G2"/>
    <mergeCell ref="A28:C28"/>
    <mergeCell ref="H3:H32"/>
    <mergeCell ref="A34:G34"/>
    <mergeCell ref="A35:G35"/>
    <mergeCell ref="A36:G36"/>
    <mergeCell ref="A5:A13"/>
    <mergeCell ref="B14:B17"/>
    <mergeCell ref="B18:B21"/>
    <mergeCell ref="B22:B25"/>
    <mergeCell ref="A14:A25"/>
    <mergeCell ref="A26:C26"/>
    <mergeCell ref="A27:C27"/>
    <mergeCell ref="A29:C29"/>
    <mergeCell ref="A30:C30"/>
    <mergeCell ref="B5:B7"/>
    <mergeCell ref="B11:B13"/>
    <mergeCell ref="D30:G30"/>
  </mergeCells>
  <dataValidations count="2">
    <dataValidation type="textLength" operator="lessThan" allowBlank="1" showInputMessage="1" showErrorMessage="1" sqref="A32">
      <formula1>1000</formula1>
    </dataValidation>
    <dataValidation type="whole" operator="greaterThanOrEqual" allowBlank="1" showInputMessage="1" showErrorMessage="1" sqref="D5:G28">
      <formula1>0</formula1>
    </dataValidation>
  </dataValidations>
  <pageMargins left="0.7" right="0.7" top="0.75" bottom="0.75" header="0.3" footer="0.3"/>
  <pageSetup paperSize="9" orientation="landscape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zoomScaleSheetLayoutView="100" workbookViewId="0">
      <selection activeCell="E13" sqref="E13"/>
    </sheetView>
  </sheetViews>
  <sheetFormatPr defaultColWidth="9.109375" defaultRowHeight="14.4" x14ac:dyDescent="0.3"/>
  <cols>
    <col min="1" max="1" width="29.33203125" style="2" customWidth="1"/>
    <col min="2" max="2" width="45.88671875" style="2" customWidth="1"/>
    <col min="3" max="3" width="10.109375" style="2" customWidth="1"/>
    <col min="4" max="4" width="45.6640625" style="2" customWidth="1"/>
    <col min="5" max="16384" width="9.109375" style="2"/>
  </cols>
  <sheetData>
    <row r="1" spans="1:4" ht="30" customHeight="1" x14ac:dyDescent="0.3">
      <c r="A1" s="48" t="str">
        <f>Sistem!B1</f>
        <v>Kayseri 75.Yıl İl Halk Kütüphanesi Müdürlüğü</v>
      </c>
      <c r="B1" s="48"/>
      <c r="C1" s="48"/>
    </row>
    <row r="2" spans="1:4" ht="15" customHeight="1" x14ac:dyDescent="0.3">
      <c r="A2" s="48" t="str">
        <f>"Tablo 8: Gezici Kütüphane "&amp;Sistem!B27</f>
        <v>Tablo 8: Gezici Kütüphane (2017 Yıl Sonu)</v>
      </c>
      <c r="B2" s="48"/>
      <c r="C2" s="48"/>
    </row>
    <row r="3" spans="1:4" ht="15.75" customHeight="1" x14ac:dyDescent="0.3">
      <c r="A3" s="121" t="s">
        <v>148</v>
      </c>
      <c r="B3" s="122"/>
      <c r="C3" s="11">
        <v>2805</v>
      </c>
      <c r="D3" s="38" t="str">
        <f>"Bu tabloda geçerli dönem "&amp;Sistem!B27&amp;" itibariyle gezici kütüphanenize ait verileri uygun alanlara giriniz."</f>
        <v>Bu tabloda geçerli dönem (2017 Yıl Sonu) itibariyle gezici kütüphanenize ait verileri uygun alanlara giriniz.</v>
      </c>
    </row>
    <row r="4" spans="1:4" ht="15" customHeight="1" x14ac:dyDescent="0.3">
      <c r="A4" s="121" t="s">
        <v>149</v>
      </c>
      <c r="B4" s="122"/>
      <c r="C4" s="11">
        <v>0</v>
      </c>
      <c r="D4" s="38"/>
    </row>
    <row r="5" spans="1:4" x14ac:dyDescent="0.3">
      <c r="A5" s="68" t="s">
        <v>150</v>
      </c>
      <c r="B5" s="23" t="s">
        <v>151</v>
      </c>
      <c r="C5" s="11">
        <v>0</v>
      </c>
      <c r="D5" s="38"/>
    </row>
    <row r="6" spans="1:4" x14ac:dyDescent="0.3">
      <c r="A6" s="69"/>
      <c r="B6" s="23" t="s">
        <v>152</v>
      </c>
      <c r="C6" s="11">
        <v>0</v>
      </c>
      <c r="D6" s="38"/>
    </row>
    <row r="7" spans="1:4" x14ac:dyDescent="0.3">
      <c r="A7" s="69"/>
      <c r="B7" s="23" t="s">
        <v>153</v>
      </c>
      <c r="C7" s="11">
        <v>14</v>
      </c>
      <c r="D7" s="38"/>
    </row>
    <row r="8" spans="1:4" x14ac:dyDescent="0.3">
      <c r="A8" s="120"/>
      <c r="B8" s="24" t="s">
        <v>18</v>
      </c>
      <c r="C8" s="9">
        <f>SUM(C5:C7)</f>
        <v>14</v>
      </c>
      <c r="D8" s="38"/>
    </row>
    <row r="9" spans="1:4" x14ac:dyDescent="0.3">
      <c r="A9" s="99" t="s">
        <v>154</v>
      </c>
      <c r="B9" s="101"/>
      <c r="C9" s="11">
        <v>336</v>
      </c>
      <c r="D9" s="38"/>
    </row>
    <row r="10" spans="1:4" x14ac:dyDescent="0.3">
      <c r="A10" s="80" t="s">
        <v>34</v>
      </c>
      <c r="B10" s="80"/>
      <c r="C10" s="80"/>
      <c r="D10" s="38"/>
    </row>
    <row r="11" spans="1:4" ht="30" customHeight="1" x14ac:dyDescent="0.3">
      <c r="A11" s="46" t="str">
        <f>Sistem!B5</f>
        <v>Tabloya ait notlarınızı bu alana giriniz. (En Fazla 1000 karakter)</v>
      </c>
      <c r="B11" s="46"/>
      <c r="C11" s="46"/>
      <c r="D11" s="38"/>
    </row>
    <row r="13" spans="1:4" x14ac:dyDescent="0.3">
      <c r="A13" s="81" t="s">
        <v>155</v>
      </c>
      <c r="B13" s="119"/>
      <c r="C13" s="82"/>
    </row>
  </sheetData>
  <sheetProtection algorithmName="SHA-512" hashValue="SY/JvcHrN+SvrkIgZdb3vjogJR6XqEFVI9tBzmlWHkkODvxFiygwVJ+4lDS17FxpM4khnnE9zZ48tCDSn9b7uw==" saltValue="qtnh51ZAlnJAqPx2ZziuRQ==" spinCount="100000" sheet="1" objects="1" scenarios="1"/>
  <mergeCells count="10">
    <mergeCell ref="D3:D11"/>
    <mergeCell ref="A1:C1"/>
    <mergeCell ref="A2:C2"/>
    <mergeCell ref="A13:C13"/>
    <mergeCell ref="A5:A8"/>
    <mergeCell ref="A3:B3"/>
    <mergeCell ref="A4:B4"/>
    <mergeCell ref="A9:B9"/>
    <mergeCell ref="A10:C10"/>
    <mergeCell ref="A11:C11"/>
  </mergeCells>
  <dataValidations count="2">
    <dataValidation type="whole" operator="greaterThanOrEqual" allowBlank="1" showInputMessage="1" showErrorMessage="1" sqref="C3:C9">
      <formula1>0</formula1>
    </dataValidation>
    <dataValidation type="textLength" operator="lessThan" allowBlank="1" showInputMessage="1" showErrorMessage="1" sqref="A11">
      <formula1>1000</formula1>
    </dataValidation>
  </dataValidations>
  <pageMargins left="0.7" right="0.7" top="0.75" bottom="0.75" header="0.3" footer="0.3"/>
  <pageSetup paperSize="9" orientation="portrait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F8" sqref="F8"/>
    </sheetView>
  </sheetViews>
  <sheetFormatPr defaultColWidth="9.109375" defaultRowHeight="14.4" x14ac:dyDescent="0.3"/>
  <cols>
    <col min="1" max="1" width="18" style="2" customWidth="1"/>
    <col min="2" max="2" width="24.88671875" style="2" customWidth="1"/>
    <col min="3" max="6" width="6.6640625" style="2" customWidth="1"/>
    <col min="7" max="7" width="45.6640625" style="2" customWidth="1"/>
    <col min="8" max="16384" width="9.109375" style="2"/>
  </cols>
  <sheetData>
    <row r="1" spans="1:7" s="3" customFormat="1" ht="30" customHeight="1" x14ac:dyDescent="0.3">
      <c r="A1" s="125" t="str">
        <f>Sistem!B1</f>
        <v>Kayseri 75.Yıl İl Halk Kütüphanesi Müdürlüğü</v>
      </c>
      <c r="B1" s="110"/>
      <c r="C1" s="110"/>
      <c r="D1" s="110"/>
      <c r="E1" s="110"/>
      <c r="F1" s="110"/>
    </row>
    <row r="2" spans="1:7" s="3" customFormat="1" ht="15" customHeight="1" x14ac:dyDescent="0.3">
      <c r="A2" s="126" t="str">
        <f>"Tablo 9: Kayıtlı Üye Sayısı "&amp;Sistem!B27</f>
        <v>Tablo 9: Kayıtlı Üye Sayısı (2017 Yıl Sonu)</v>
      </c>
      <c r="B2" s="127"/>
      <c r="C2" s="127"/>
      <c r="D2" s="127"/>
      <c r="E2" s="127"/>
      <c r="F2" s="127"/>
    </row>
    <row r="3" spans="1:7" s="3" customFormat="1" ht="15" customHeight="1" x14ac:dyDescent="0.3">
      <c r="A3" s="129"/>
      <c r="B3" s="130"/>
      <c r="C3" s="133" t="s">
        <v>127</v>
      </c>
      <c r="D3" s="133"/>
      <c r="E3" s="133" t="s">
        <v>128</v>
      </c>
      <c r="F3" s="133"/>
      <c r="G3" s="123" t="str">
        <f>"Bu tabloda geçerli dönem "&amp;Sistem!B27&amp;" itibariyle kütüphanenizin toplam üye sayısını uygun alanlara giriniz. Buradaki değerler:
(Önceki yıllardan devreden üye sayısı + Yıl içinde kaydolan üye sayısı) = Yıllık Toplam Kayıtlı Üye Sayısı
şeklinde olacaktır."</f>
        <v>Bu tabloda geçerli dönem (2017 Yıl Sonu) itibariyle kütüphanenizin toplam üye sayısını uygun alanlara giriniz. Buradaki değerler:
(Önceki yıllardan devreden üye sayısı + Yıl içinde kaydolan üye sayısı) = Yıllık Toplam Kayıtlı Üye Sayısı
şeklinde olacaktır.</v>
      </c>
    </row>
    <row r="4" spans="1:7" x14ac:dyDescent="0.3">
      <c r="A4" s="131"/>
      <c r="B4" s="132"/>
      <c r="C4" s="21" t="s">
        <v>129</v>
      </c>
      <c r="D4" s="21" t="s">
        <v>130</v>
      </c>
      <c r="E4" s="21" t="s">
        <v>129</v>
      </c>
      <c r="F4" s="21" t="s">
        <v>130</v>
      </c>
      <c r="G4" s="123"/>
    </row>
    <row r="5" spans="1:7" ht="15.75" customHeight="1" x14ac:dyDescent="0.3">
      <c r="A5" s="68" t="s">
        <v>156</v>
      </c>
      <c r="B5" s="25" t="s">
        <v>157</v>
      </c>
      <c r="C5" s="11">
        <v>3030</v>
      </c>
      <c r="D5" s="11">
        <v>4170</v>
      </c>
      <c r="E5" s="11">
        <v>5453</v>
      </c>
      <c r="F5" s="11">
        <v>8428</v>
      </c>
      <c r="G5" s="123"/>
    </row>
    <row r="6" spans="1:7" x14ac:dyDescent="0.3">
      <c r="A6" s="69"/>
      <c r="B6" s="25" t="s">
        <v>158</v>
      </c>
      <c r="C6" s="11">
        <v>0</v>
      </c>
      <c r="D6" s="11">
        <v>0</v>
      </c>
      <c r="E6" s="11">
        <v>0</v>
      </c>
      <c r="F6" s="11">
        <v>0</v>
      </c>
      <c r="G6" s="123"/>
    </row>
    <row r="7" spans="1:7" x14ac:dyDescent="0.3">
      <c r="A7" s="69"/>
      <c r="B7" s="25" t="s">
        <v>159</v>
      </c>
      <c r="C7" s="11">
        <v>0</v>
      </c>
      <c r="D7" s="11">
        <v>0</v>
      </c>
      <c r="E7" s="11">
        <v>0</v>
      </c>
      <c r="F7" s="11">
        <v>0</v>
      </c>
      <c r="G7" s="123"/>
    </row>
    <row r="8" spans="1:7" ht="15" customHeight="1" x14ac:dyDescent="0.3">
      <c r="A8" s="121" t="s">
        <v>137</v>
      </c>
      <c r="B8" s="122"/>
      <c r="C8" s="11">
        <v>1223</v>
      </c>
      <c r="D8" s="11">
        <v>1557</v>
      </c>
      <c r="E8" s="11">
        <v>479</v>
      </c>
      <c r="F8" s="11">
        <v>892</v>
      </c>
      <c r="G8" s="123"/>
    </row>
    <row r="9" spans="1:7" x14ac:dyDescent="0.3">
      <c r="A9" s="124" t="s">
        <v>18</v>
      </c>
      <c r="B9" s="124"/>
      <c r="C9" s="9">
        <f t="shared" ref="C9:F9" si="0">SUM(C5:C8)</f>
        <v>4253</v>
      </c>
      <c r="D9" s="9">
        <f t="shared" si="0"/>
        <v>5727</v>
      </c>
      <c r="E9" s="9">
        <f t="shared" si="0"/>
        <v>5932</v>
      </c>
      <c r="F9" s="9">
        <f t="shared" si="0"/>
        <v>9320</v>
      </c>
      <c r="G9" s="123"/>
    </row>
    <row r="10" spans="1:7" x14ac:dyDescent="0.3">
      <c r="A10" s="124" t="s">
        <v>144</v>
      </c>
      <c r="B10" s="124"/>
      <c r="C10" s="128">
        <f>C9+D9+E9+F9</f>
        <v>25232</v>
      </c>
      <c r="D10" s="128"/>
      <c r="E10" s="128"/>
      <c r="F10" s="128"/>
      <c r="G10" s="123"/>
    </row>
    <row r="11" spans="1:7" x14ac:dyDescent="0.3">
      <c r="A11" s="80" t="s">
        <v>34</v>
      </c>
      <c r="B11" s="80"/>
      <c r="C11" s="80"/>
      <c r="D11" s="80"/>
      <c r="E11" s="80"/>
      <c r="F11" s="80"/>
      <c r="G11" s="123"/>
    </row>
    <row r="12" spans="1:7" ht="30" customHeight="1" x14ac:dyDescent="0.3">
      <c r="A12" s="46" t="str">
        <f>Sistem!B5</f>
        <v>Tabloya ait notlarınızı bu alana giriniz. (En Fazla 1000 karakter)</v>
      </c>
      <c r="B12" s="46"/>
      <c r="C12" s="46"/>
      <c r="D12" s="46"/>
      <c r="E12" s="46"/>
      <c r="F12" s="46"/>
      <c r="G12" s="123"/>
    </row>
    <row r="14" spans="1:7" x14ac:dyDescent="0.3">
      <c r="A14" s="81" t="s">
        <v>160</v>
      </c>
      <c r="B14" s="119"/>
      <c r="C14" s="119"/>
      <c r="D14" s="119"/>
      <c r="E14" s="119"/>
      <c r="F14" s="82"/>
    </row>
  </sheetData>
  <sheetProtection algorithmName="SHA-512" hashValue="St8T/G7TxqEltpNYc+0paQRB0kDyzIp681FNAttcl8m8xNhMXm9YpZ1A+yEPQX13RzJxGuo/AdSfnoZAZuKygQ==" saltValue="XJIHjk6oySqsgML1WXQ80A==" spinCount="100000" sheet="1" objects="1" scenarios="1"/>
  <mergeCells count="14">
    <mergeCell ref="A1:F1"/>
    <mergeCell ref="A2:F2"/>
    <mergeCell ref="C10:F10"/>
    <mergeCell ref="A3:B4"/>
    <mergeCell ref="C3:D3"/>
    <mergeCell ref="E3:F3"/>
    <mergeCell ref="A8:B8"/>
    <mergeCell ref="G3:G12"/>
    <mergeCell ref="A14:F14"/>
    <mergeCell ref="A9:B9"/>
    <mergeCell ref="A10:B10"/>
    <mergeCell ref="A5:A7"/>
    <mergeCell ref="A11:F11"/>
    <mergeCell ref="A12:F12"/>
  </mergeCells>
  <dataValidations count="2">
    <dataValidation type="textLength" operator="lessThan" allowBlank="1" showInputMessage="1" showErrorMessage="1" sqref="A12">
      <formula1>1000</formula1>
    </dataValidation>
    <dataValidation type="whole" operator="greaterThanOrEqual" allowBlank="1" showInputMessage="1" showErrorMessage="1" sqref="C5:F8">
      <formula1>0</formula1>
    </dataValidation>
  </dataValidations>
  <pageMargins left="0.7" right="0.7" top="0.75" bottom="0.75" header="0.3" footer="0.3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28</vt:i4>
      </vt:variant>
      <vt:variant>
        <vt:lpstr>Adlandırılmış Aralıklar</vt:lpstr>
      </vt:variant>
      <vt:variant>
        <vt:i4>11</vt:i4>
      </vt:variant>
    </vt:vector>
  </HeadingPairs>
  <TitlesOfParts>
    <vt:vector size="39" baseType="lpstr">
      <vt:lpstr>Tablo-1</vt:lpstr>
      <vt:lpstr>Tablo-2</vt:lpstr>
      <vt:lpstr>Tablo-3</vt:lpstr>
      <vt:lpstr>Tablo-4</vt:lpstr>
      <vt:lpstr>Tablo-5</vt:lpstr>
      <vt:lpstr>Tablo-6</vt:lpstr>
      <vt:lpstr>Tablo-7</vt:lpstr>
      <vt:lpstr>Tablo-8</vt:lpstr>
      <vt:lpstr>Tablo-9</vt:lpstr>
      <vt:lpstr>Tablo-10</vt:lpstr>
      <vt:lpstr>Tablo-11</vt:lpstr>
      <vt:lpstr>Kurallar</vt:lpstr>
      <vt:lpstr>Kurallar-Tamir</vt:lpstr>
      <vt:lpstr>Veri-1</vt:lpstr>
      <vt:lpstr>Veri-2</vt:lpstr>
      <vt:lpstr>Veri-3</vt:lpstr>
      <vt:lpstr>Veri-4</vt:lpstr>
      <vt:lpstr>Veri-5</vt:lpstr>
      <vt:lpstr>Veri-6</vt:lpstr>
      <vt:lpstr>Veri-7</vt:lpstr>
      <vt:lpstr>Veri-8</vt:lpstr>
      <vt:lpstr>Veri-9</vt:lpstr>
      <vt:lpstr>Veri-10</vt:lpstr>
      <vt:lpstr>Veri-11</vt:lpstr>
      <vt:lpstr>Ozet-1</vt:lpstr>
      <vt:lpstr>Ozet-6</vt:lpstr>
      <vt:lpstr>Notlar</vt:lpstr>
      <vt:lpstr>Sistem</vt:lpstr>
      <vt:lpstr>'Tablo-1'!Yazdırma_Alanı</vt:lpstr>
      <vt:lpstr>'Tablo-10'!Yazdırma_Alanı</vt:lpstr>
      <vt:lpstr>'Tablo-11'!Yazdırma_Alanı</vt:lpstr>
      <vt:lpstr>'Tablo-2'!Yazdırma_Alanı</vt:lpstr>
      <vt:lpstr>'Tablo-3'!Yazdırma_Alanı</vt:lpstr>
      <vt:lpstr>'Tablo-4'!Yazdırma_Alanı</vt:lpstr>
      <vt:lpstr>'Tablo-5'!Yazdırma_Alanı</vt:lpstr>
      <vt:lpstr>'Tablo-6'!Yazdırma_Alanı</vt:lpstr>
      <vt:lpstr>'Tablo-7'!Yazdırma_Alanı</vt:lpstr>
      <vt:lpstr>'Tablo-8'!Yazdırma_Alanı</vt:lpstr>
      <vt:lpstr>'Tablo-9'!Yazdırma_Alanı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2015-10-15T09:09:23Z</cp:lastPrinted>
  <dcterms:created xsi:type="dcterms:W3CDTF">2015-09-02T14:02:17Z</dcterms:created>
  <dcterms:modified xsi:type="dcterms:W3CDTF">2019-01-23T08:54:16Z</dcterms:modified>
</cp:coreProperties>
</file>